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kink\Desktop\Academic Senate Docs\"/>
    </mc:Choice>
  </mc:AlternateContent>
  <bookViews>
    <workbookView xWindow="0" yWindow="600" windowWidth="19200" windowHeight="11280"/>
  </bookViews>
  <sheets>
    <sheet name="GPA Tool" sheetId="1" r:id="rId1"/>
    <sheet name="11th Grade - Direct" sheetId="2" r:id="rId2"/>
    <sheet name="12th Grade - Indirect " sheetId="4" r:id="rId3"/>
  </sheets>
  <calcPr calcId="152511"/>
</workbook>
</file>

<file path=xl/calcChain.xml><?xml version="1.0" encoding="utf-8"?>
<calcChain xmlns="http://schemas.openxmlformats.org/spreadsheetml/2006/main">
  <c r="Z13" i="4" l="1"/>
  <c r="Y13" i="2"/>
  <c r="N12" i="1" l="1"/>
  <c r="V7" i="2" l="1"/>
  <c r="V8" i="2"/>
  <c r="O12" i="1"/>
  <c r="O13" i="1"/>
  <c r="U8" i="2" s="1"/>
  <c r="O14" i="1"/>
  <c r="O15" i="1"/>
  <c r="O16" i="1"/>
  <c r="O11" i="1"/>
  <c r="Y9" i="4" l="1"/>
  <c r="X9" i="2"/>
  <c r="S12" i="2"/>
  <c r="S11" i="2"/>
  <c r="S9" i="2"/>
  <c r="S5" i="2"/>
  <c r="S7" i="2"/>
  <c r="S10" i="2"/>
  <c r="S8" i="2"/>
  <c r="S6" i="2"/>
  <c r="W10" i="4"/>
  <c r="W8" i="4"/>
  <c r="W9" i="4"/>
  <c r="R11" i="2"/>
  <c r="R10" i="2"/>
  <c r="R7" i="2"/>
  <c r="R9" i="2"/>
  <c r="T9" i="2"/>
  <c r="T10" i="2"/>
  <c r="T11" i="2"/>
  <c r="U7" i="4"/>
  <c r="U9" i="4"/>
  <c r="U10" i="4"/>
  <c r="T9" i="4"/>
  <c r="T6" i="4"/>
  <c r="R6" i="4"/>
  <c r="R7" i="4"/>
  <c r="W11" i="4"/>
  <c r="W12" i="4"/>
  <c r="W7" i="4"/>
  <c r="X7" i="4"/>
  <c r="X9" i="4"/>
  <c r="R9" i="4"/>
  <c r="T7" i="2"/>
  <c r="T12" i="2"/>
  <c r="T6" i="2"/>
  <c r="U10" i="2"/>
  <c r="U11" i="2"/>
  <c r="U9" i="2"/>
  <c r="U12" i="2"/>
  <c r="V12" i="2"/>
  <c r="W11" i="2"/>
  <c r="V10" i="2"/>
  <c r="W9" i="2"/>
  <c r="W12" i="2"/>
  <c r="V11" i="2"/>
  <c r="W7" i="2"/>
  <c r="X12" i="2"/>
  <c r="X11" i="2"/>
  <c r="X10" i="2"/>
  <c r="R12" i="2"/>
  <c r="T8" i="4"/>
  <c r="T11" i="4"/>
  <c r="U11" i="4"/>
  <c r="U12" i="4"/>
  <c r="R8" i="4"/>
  <c r="X12" i="4"/>
  <c r="X11" i="4"/>
  <c r="X8" i="4"/>
  <c r="Y12" i="4"/>
  <c r="Y11" i="4"/>
  <c r="T8" i="2"/>
  <c r="R8" i="2"/>
  <c r="V9" i="2"/>
  <c r="W8" i="2"/>
  <c r="N15" i="1"/>
  <c r="S6" i="4" l="1"/>
  <c r="S5" i="4"/>
  <c r="S12" i="4"/>
  <c r="S7" i="4"/>
  <c r="S9" i="4"/>
  <c r="Q10" i="4" s="1"/>
  <c r="S11" i="4"/>
  <c r="S8" i="4"/>
  <c r="S10" i="4"/>
  <c r="U7" i="2" l="1"/>
  <c r="Y10" i="4" l="1"/>
  <c r="T12" i="4"/>
  <c r="T10" i="4"/>
  <c r="T7" i="4"/>
  <c r="Q7" i="4"/>
  <c r="T5" i="4"/>
  <c r="X10" i="4"/>
  <c r="U8" i="4"/>
  <c r="Q9" i="4" s="1"/>
  <c r="R11" i="4"/>
  <c r="Q12" i="4" s="1"/>
  <c r="Q8" i="4"/>
  <c r="R12" i="4"/>
  <c r="R10" i="4"/>
  <c r="R5" i="4"/>
  <c r="T5" i="2"/>
  <c r="W10" i="2"/>
  <c r="R6" i="2"/>
  <c r="R5" i="2"/>
  <c r="U6" i="2"/>
  <c r="Q6" i="4" l="1"/>
  <c r="Q11" i="4"/>
  <c r="O11" i="4" s="1"/>
  <c r="D26" i="1" s="1"/>
  <c r="O8" i="4"/>
  <c r="D23" i="1" s="1"/>
  <c r="Q13" i="4"/>
  <c r="O13" i="4" s="1"/>
  <c r="D28" i="1" s="1"/>
  <c r="O12" i="4"/>
  <c r="D27" i="1" s="1"/>
  <c r="O5" i="4"/>
  <c r="D20" i="1" s="1"/>
  <c r="O5" i="2"/>
  <c r="A20" i="1" s="1"/>
  <c r="O7" i="4"/>
  <c r="D22" i="1" s="1"/>
  <c r="Q6" i="2"/>
  <c r="Q7" i="2" s="1"/>
  <c r="Q8" i="2" l="1"/>
  <c r="Q9" i="2" s="1"/>
  <c r="Q10" i="2" s="1"/>
  <c r="Q11" i="2" s="1"/>
  <c r="Q12" i="2" s="1"/>
  <c r="Q13" i="2" s="1"/>
  <c r="O7" i="2"/>
  <c r="A22" i="1" s="1"/>
  <c r="O6" i="4"/>
  <c r="D21" i="1" s="1"/>
  <c r="O6" i="2"/>
  <c r="A21" i="1" s="1"/>
  <c r="O11" i="2" l="1"/>
  <c r="O8" i="2"/>
  <c r="A26" i="1" l="1"/>
  <c r="O9" i="2"/>
  <c r="A23" i="1"/>
  <c r="O13" i="2" l="1"/>
  <c r="O9" i="4"/>
  <c r="D24" i="1" s="1"/>
  <c r="O10" i="4"/>
  <c r="D25" i="1" s="1"/>
  <c r="O10" i="2"/>
  <c r="A25" i="1" s="1"/>
  <c r="A24" i="1"/>
  <c r="O12" i="2" l="1"/>
  <c r="A27" i="1" s="1"/>
  <c r="A28" i="1" l="1"/>
</calcChain>
</file>

<file path=xl/sharedStrings.xml><?xml version="1.0" encoding="utf-8"?>
<sst xmlns="http://schemas.openxmlformats.org/spreadsheetml/2006/main" count="241" uniqueCount="76">
  <si>
    <t>Course Approved</t>
  </si>
  <si>
    <t>11th</t>
  </si>
  <si>
    <t>Cal. C or better</t>
  </si>
  <si>
    <t>Calc Enrolled</t>
  </si>
  <si>
    <t>Pre-Calc C or better</t>
  </si>
  <si>
    <t>Trig C or better</t>
  </si>
  <si>
    <t>Algebra 2 B or better</t>
  </si>
  <si>
    <t>Algebra 2 C or better</t>
  </si>
  <si>
    <t>Algebra 1 C or better</t>
  </si>
  <si>
    <t>GPA Only</t>
  </si>
  <si>
    <t>Previous</t>
  </si>
  <si>
    <t>Statistics</t>
  </si>
  <si>
    <t>Grade Level</t>
  </si>
  <si>
    <t>Student Name:</t>
  </si>
  <si>
    <t xml:space="preserve">             GPA Placement Tool</t>
  </si>
  <si>
    <t>12th</t>
  </si>
  <si>
    <t>11th Grade - Direct Matriculant</t>
  </si>
  <si>
    <t>12th Grade - Indirect Marticulant</t>
  </si>
  <si>
    <t>Select Grade Level</t>
  </si>
  <si>
    <t>Algebra 2 S1 Grade</t>
  </si>
  <si>
    <t>Algebra 1 S1 Grade</t>
  </si>
  <si>
    <t>Trigonometry S1 Grade</t>
  </si>
  <si>
    <t>Pre-Calculus S1 Grade</t>
  </si>
  <si>
    <t>Calculus S1 Grade</t>
  </si>
  <si>
    <t>Statistics S1 Grade</t>
  </si>
  <si>
    <t>Algebra 1 S2 Grade</t>
  </si>
  <si>
    <t>Algebra 2 S2 Grade</t>
  </si>
  <si>
    <t>Trigonometry S2 Grade</t>
  </si>
  <si>
    <t>Pre-Calculus S2 Grade</t>
  </si>
  <si>
    <t>Calculus S2 Grade</t>
  </si>
  <si>
    <t>Statistics S2 Grade</t>
  </si>
  <si>
    <t xml:space="preserve"> </t>
  </si>
  <si>
    <t>Non-Weighted Cummulative GPA</t>
  </si>
  <si>
    <r>
      <t>High School Grades from transcript with +/</t>
    </r>
    <r>
      <rPr>
        <sz val="11"/>
        <color theme="1"/>
        <rFont val="Calibri"/>
        <family val="2"/>
      </rPr>
      <t>—</t>
    </r>
  </si>
  <si>
    <t>GPA ≥ 3.6</t>
  </si>
  <si>
    <t>GPA ≥ 3.4</t>
  </si>
  <si>
    <t>GPA ≥ 3.3</t>
  </si>
  <si>
    <t>GPA ≥ 3.2</t>
  </si>
  <si>
    <t>GPA ≥ 3.0</t>
  </si>
  <si>
    <t>GPA ≥ 2.9</t>
  </si>
  <si>
    <t>GPA ≥ 2.8</t>
  </si>
  <si>
    <t>GPA ≥ 2.6</t>
  </si>
  <si>
    <t>GPA ≥ 2.4</t>
  </si>
  <si>
    <t>GPA ≥ 2.3</t>
  </si>
  <si>
    <t>GPA ≥ 2.0</t>
  </si>
  <si>
    <t>GPA &lt; 2.0</t>
  </si>
  <si>
    <t>Calculus 1      (C or better)</t>
  </si>
  <si>
    <t>GE*</t>
  </si>
  <si>
    <t>19/20</t>
  </si>
  <si>
    <t>NC/Test</t>
  </si>
  <si>
    <t>161/138</t>
  </si>
  <si>
    <t>89/90</t>
  </si>
  <si>
    <t>29/30</t>
  </si>
  <si>
    <t>Algebra 1        (C or better)</t>
  </si>
  <si>
    <t>30/89</t>
  </si>
  <si>
    <t>All Other</t>
  </si>
  <si>
    <t>*GE Math = 101, 105, 111, 130, 134</t>
  </si>
  <si>
    <t>NC/Test = Non-Credit Modules (Math 911)  or Accuplacer</t>
  </si>
  <si>
    <t>Calculus 1  (any grade)</t>
  </si>
  <si>
    <t>Pre-Calculus     (C or better)</t>
  </si>
  <si>
    <t>Trigonometry     (C or Better)</t>
  </si>
  <si>
    <t>GPA ≥ 3.5</t>
  </si>
  <si>
    <t>GPA ≥ 3.1</t>
  </si>
  <si>
    <t>GPA ≥ 2.5</t>
  </si>
  <si>
    <t>GPA ≥ 2.1</t>
  </si>
  <si>
    <t>GPA &lt; 2.1</t>
  </si>
  <si>
    <t>Calculus 1         (C or Better)</t>
  </si>
  <si>
    <t>Algebra 2           (C or better)</t>
  </si>
  <si>
    <t>Algebra 1           (C or better)</t>
  </si>
  <si>
    <t>Algebra 2            (B or better)</t>
  </si>
  <si>
    <t>Algebra 2            (C or better)</t>
  </si>
  <si>
    <t>Statistics                  (C or Better)</t>
  </si>
  <si>
    <t>Trigonometry               (C or Better)</t>
  </si>
  <si>
    <t>Pre-Calculus                (C or better)</t>
  </si>
  <si>
    <t>Calculus 1                (any grade)</t>
  </si>
  <si>
    <t>ID: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</si>
</sst>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Georgia"/>
      <family val="1"/>
    </font>
    <font>
      <b/>
      <sz val="12"/>
      <color theme="1"/>
      <name val="Georgia"/>
      <family val="1"/>
    </font>
    <font>
      <b/>
      <sz val="16"/>
      <color rgb="FF000000"/>
      <name val="Calibri"/>
      <family val="2"/>
    </font>
    <font>
      <sz val="12"/>
      <color rgb="FF000000"/>
      <name val="Calibri"/>
      <family val="2"/>
    </font>
    <font>
      <sz val="11"/>
      <name val="Calibri"/>
      <family val="2"/>
    </font>
    <font>
      <i/>
      <sz val="8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Georgia"/>
      <family val="1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D8D8D8"/>
        <bgColor rgb="FFD8D8D8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medium">
        <color theme="3"/>
      </right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6" fillId="4" borderId="0" xfId="0" applyFont="1" applyFill="1" applyBorder="1"/>
    <xf numFmtId="0" fontId="6" fillId="0" borderId="1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right"/>
    </xf>
    <xf numFmtId="16" fontId="0" fillId="0" borderId="0" xfId="0" applyNumberFormat="1"/>
    <xf numFmtId="0" fontId="0" fillId="0" borderId="0" xfId="0" applyBorder="1" applyAlignment="1">
      <alignment vertical="top" wrapText="1"/>
    </xf>
    <xf numFmtId="0" fontId="0" fillId="0" borderId="0" xfId="0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 wrapText="1"/>
    </xf>
    <xf numFmtId="0" fontId="14" fillId="9" borderId="13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 wrapText="1"/>
    </xf>
    <xf numFmtId="0" fontId="14" fillId="11" borderId="13" xfId="0" applyFont="1" applyFill="1" applyBorder="1" applyAlignment="1">
      <alignment horizontal="center" vertical="center" wrapText="1"/>
    </xf>
    <xf numFmtId="0" fontId="15" fillId="12" borderId="13" xfId="0" applyFont="1" applyFill="1" applyBorder="1" applyAlignment="1">
      <alignment horizontal="center" vertical="center" wrapText="1"/>
    </xf>
    <xf numFmtId="0" fontId="14" fillId="13" borderId="13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4" fillId="9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9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4" fillId="5" borderId="1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14" fillId="11" borderId="12" xfId="0" applyFont="1" applyFill="1" applyBorder="1" applyAlignment="1">
      <alignment horizontal="center" vertical="center"/>
    </xf>
    <xf numFmtId="0" fontId="14" fillId="12" borderId="12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/>
    </xf>
    <xf numFmtId="0" fontId="11" fillId="0" borderId="17" xfId="0" applyFont="1" applyBorder="1" applyAlignment="1">
      <alignment vertical="center" wrapText="1"/>
    </xf>
    <xf numFmtId="0" fontId="14" fillId="10" borderId="12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16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0" fillId="3" borderId="2" xfId="2" applyFont="1" applyBorder="1" applyAlignment="1" applyProtection="1">
      <alignment horizontal="center"/>
      <protection locked="0"/>
    </xf>
    <xf numFmtId="0" fontId="1" fillId="3" borderId="3" xfId="2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/>
    </xf>
    <xf numFmtId="2" fontId="9" fillId="2" borderId="4" xfId="1" applyNumberFormat="1" applyFont="1" applyBorder="1" applyAlignment="1" applyProtection="1">
      <alignment horizontal="center"/>
      <protection locked="0"/>
    </xf>
    <xf numFmtId="2" fontId="9" fillId="2" borderId="5" xfId="1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vertical="center"/>
    </xf>
    <xf numFmtId="0" fontId="0" fillId="0" borderId="0" xfId="0" applyFont="1" applyAlignment="1"/>
    <xf numFmtId="0" fontId="10" fillId="2" borderId="4" xfId="1" applyFont="1" applyBorder="1" applyAlignment="1" applyProtection="1">
      <alignment horizontal="center"/>
      <protection locked="0"/>
    </xf>
    <xf numFmtId="0" fontId="10" fillId="2" borderId="5" xfId="1" applyFont="1" applyBorder="1" applyAlignment="1" applyProtection="1">
      <alignment horizontal="center"/>
      <protection locked="0"/>
    </xf>
    <xf numFmtId="0" fontId="0" fillId="0" borderId="0" xfId="0" applyAlignment="1">
      <alignment horizontal="left" vertical="top" wrapText="1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</cellXfs>
  <cellStyles count="3">
    <cellStyle name="20% - Accent5" xfId="2" builtinId="46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617697</xdr:colOff>
      <xdr:row>0</xdr:row>
      <xdr:rowOff>55160</xdr:rowOff>
    </xdr:from>
    <xdr:to>
      <xdr:col>3</xdr:col>
      <xdr:colOff>95251</xdr:colOff>
      <xdr:row>0</xdr:row>
      <xdr:rowOff>848071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697" y="55160"/>
          <a:ext cx="1773079" cy="7929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showGridLines="0" tabSelected="1" zoomScaleNormal="100" zoomScalePageLayoutView="75" workbookViewId="0">
      <selection activeCell="M24" sqref="M24"/>
    </sheetView>
  </sheetViews>
  <sheetFormatPr defaultRowHeight="15" x14ac:dyDescent="0.25"/>
  <cols>
    <col min="1" max="1" width="13.7109375" customWidth="1"/>
    <col min="2" max="2" width="9.7109375" customWidth="1"/>
    <col min="3" max="3" width="11" customWidth="1"/>
    <col min="4" max="4" width="9.140625" customWidth="1"/>
    <col min="5" max="5" width="15.140625" customWidth="1"/>
    <col min="6" max="6" width="13.7109375" customWidth="1"/>
    <col min="7" max="7" width="8.140625" customWidth="1"/>
    <col min="8" max="8" width="14.7109375" customWidth="1"/>
    <col min="9" max="13" width="9.140625" customWidth="1"/>
    <col min="14" max="15" width="9.140625" hidden="1" customWidth="1"/>
    <col min="16" max="16" width="9.140625" customWidth="1"/>
  </cols>
  <sheetData>
    <row r="1" spans="1:15" ht="72" customHeight="1" x14ac:dyDescent="0.25">
      <c r="A1" s="61" t="s">
        <v>14</v>
      </c>
      <c r="B1" s="61"/>
      <c r="C1" s="61"/>
      <c r="D1" s="61"/>
      <c r="E1" s="61"/>
      <c r="F1" s="61"/>
      <c r="G1" s="61"/>
      <c r="H1" s="61"/>
      <c r="I1" s="61"/>
    </row>
    <row r="2" spans="1:15" ht="54" customHeight="1" x14ac:dyDescent="0.25">
      <c r="A2" s="7"/>
      <c r="B2" s="8"/>
      <c r="C2" s="8"/>
      <c r="D2" s="8"/>
      <c r="E2" s="8"/>
      <c r="F2" s="8"/>
      <c r="G2" s="8"/>
      <c r="H2" s="8"/>
    </row>
    <row r="3" spans="1:15" ht="15.75" x14ac:dyDescent="0.25">
      <c r="A3" s="6" t="s">
        <v>13</v>
      </c>
      <c r="B3" s="50"/>
      <c r="C3" s="50"/>
      <c r="D3" s="50"/>
      <c r="E3" s="50"/>
      <c r="F3" s="50"/>
      <c r="G3" s="49" t="s">
        <v>75</v>
      </c>
      <c r="H3" s="51"/>
      <c r="I3" s="51"/>
      <c r="N3" t="s">
        <v>18</v>
      </c>
    </row>
    <row r="4" spans="1:15" x14ac:dyDescent="0.25">
      <c r="A4" s="62"/>
      <c r="B4" s="62"/>
      <c r="C4" s="62"/>
      <c r="D4" s="62"/>
      <c r="E4" s="62"/>
      <c r="F4" s="62"/>
      <c r="G4" s="62"/>
      <c r="H4" s="62"/>
      <c r="I4" s="62"/>
      <c r="N4" t="s">
        <v>1</v>
      </c>
    </row>
    <row r="5" spans="1:15" ht="15.75" x14ac:dyDescent="0.25">
      <c r="A5" s="65"/>
      <c r="B5" s="66"/>
      <c r="C5" s="3"/>
      <c r="D5" s="4"/>
      <c r="E5" s="4"/>
      <c r="F5" s="4"/>
      <c r="G5" s="4"/>
      <c r="H5" s="4"/>
      <c r="N5" t="s">
        <v>15</v>
      </c>
    </row>
    <row r="6" spans="1:15" ht="6.75" customHeight="1" x14ac:dyDescent="0.25">
      <c r="A6" s="5"/>
      <c r="B6" s="5"/>
      <c r="C6" s="5"/>
      <c r="D6" s="5"/>
      <c r="E6" s="5"/>
      <c r="F6" s="5"/>
      <c r="G6" s="5"/>
      <c r="H6" s="5"/>
      <c r="I6" s="5"/>
    </row>
    <row r="7" spans="1:15" ht="15.75" thickBot="1" x14ac:dyDescent="0.3"/>
    <row r="8" spans="1:15" ht="15.75" customHeight="1" thickBot="1" x14ac:dyDescent="0.3">
      <c r="B8" s="54" t="s">
        <v>12</v>
      </c>
      <c r="C8" s="54"/>
      <c r="D8" s="67" t="s">
        <v>18</v>
      </c>
      <c r="E8" s="68"/>
      <c r="F8" s="14"/>
      <c r="G8" s="14"/>
      <c r="H8" s="56" t="s">
        <v>33</v>
      </c>
      <c r="I8" s="57"/>
    </row>
    <row r="9" spans="1:15" ht="16.5" thickBot="1" x14ac:dyDescent="0.3">
      <c r="A9" s="54" t="s">
        <v>32</v>
      </c>
      <c r="B9" s="54"/>
      <c r="C9" s="55"/>
      <c r="D9" s="63"/>
      <c r="E9" s="64"/>
      <c r="F9" s="14"/>
      <c r="G9" s="14"/>
      <c r="H9" s="58"/>
      <c r="I9" s="59"/>
    </row>
    <row r="10" spans="1:15" x14ac:dyDescent="0.25">
      <c r="B10" s="54"/>
      <c r="C10" s="54"/>
      <c r="F10" s="14"/>
      <c r="G10" s="14"/>
      <c r="H10" s="14"/>
    </row>
    <row r="11" spans="1:15" x14ac:dyDescent="0.25">
      <c r="A11" s="69"/>
      <c r="B11" s="60" t="s">
        <v>20</v>
      </c>
      <c r="C11" s="60"/>
      <c r="D11" s="52"/>
      <c r="E11" s="53"/>
      <c r="F11" s="60" t="s">
        <v>25</v>
      </c>
      <c r="G11" s="60"/>
      <c r="H11" s="52"/>
      <c r="I11" s="53"/>
      <c r="O11">
        <f>IF(OR(D11="C+",D11="B+",D11="A+",D11="C",D11="B-",D11="A-",D11="C",D11="B",D11="A"),0.5,0)+IF(OR(H11="C+",H11="B+",H11="A+",H11="C",H11="B-",H11="A-",H11="C",H11="B",H11="A"),0.5,0)</f>
        <v>0</v>
      </c>
    </row>
    <row r="12" spans="1:15" x14ac:dyDescent="0.25">
      <c r="A12" s="69"/>
      <c r="B12" s="60" t="s">
        <v>19</v>
      </c>
      <c r="C12" s="60"/>
      <c r="D12" s="52"/>
      <c r="E12" s="53"/>
      <c r="F12" s="60" t="s">
        <v>26</v>
      </c>
      <c r="G12" s="60"/>
      <c r="H12" s="52"/>
      <c r="I12" s="53"/>
      <c r="N12">
        <f>IF(OR(D12="B+",D12="A+",D12="B-",D12="A-",D12="B",D12="A"),0.5,0)+IF(OR(H12="B+",H12="A+",H12="B-",H12="A-",H12="B",H12="A"),0.5,0)</f>
        <v>0</v>
      </c>
      <c r="O12">
        <f t="shared" ref="O12:O16" si="0">IF(OR(D12="C+",D12="B+",D12="A+",D12="C",D12="B-",D12="A-",D12="C",D12="B",D12="A"),0.5,0)+IF(OR(H12="C+",H12="B+",H12="A+",H12="C",H12="B-",H12="A-",H12="C",H12="B",H12="A"),0.5,0)</f>
        <v>0</v>
      </c>
    </row>
    <row r="13" spans="1:15" x14ac:dyDescent="0.25">
      <c r="B13" s="60" t="s">
        <v>21</v>
      </c>
      <c r="C13" s="60"/>
      <c r="D13" s="52"/>
      <c r="E13" s="53"/>
      <c r="F13" s="60" t="s">
        <v>27</v>
      </c>
      <c r="G13" s="60"/>
      <c r="H13" s="52"/>
      <c r="I13" s="53"/>
      <c r="O13">
        <f t="shared" si="0"/>
        <v>0</v>
      </c>
    </row>
    <row r="14" spans="1:15" x14ac:dyDescent="0.25">
      <c r="B14" s="60" t="s">
        <v>22</v>
      </c>
      <c r="C14" s="60"/>
      <c r="D14" s="52"/>
      <c r="E14" s="53"/>
      <c r="F14" s="60" t="s">
        <v>28</v>
      </c>
      <c r="G14" s="60"/>
      <c r="H14" s="52"/>
      <c r="I14" s="53"/>
      <c r="O14">
        <f t="shared" si="0"/>
        <v>0</v>
      </c>
    </row>
    <row r="15" spans="1:15" x14ac:dyDescent="0.25">
      <c r="B15" s="60" t="s">
        <v>23</v>
      </c>
      <c r="C15" s="60"/>
      <c r="D15" s="52"/>
      <c r="E15" s="53"/>
      <c r="F15" s="60" t="s">
        <v>29</v>
      </c>
      <c r="G15" s="60"/>
      <c r="H15" s="52"/>
      <c r="I15" s="53"/>
      <c r="N15">
        <f>IF(OR(D15="D",D15="F",D15="D+",D15="D-",D15="C-"),0.5,0)</f>
        <v>0</v>
      </c>
      <c r="O15">
        <f t="shared" si="0"/>
        <v>0</v>
      </c>
    </row>
    <row r="16" spans="1:15" x14ac:dyDescent="0.25">
      <c r="B16" s="60" t="s">
        <v>24</v>
      </c>
      <c r="C16" s="60"/>
      <c r="D16" s="52"/>
      <c r="E16" s="53"/>
      <c r="F16" s="60" t="s">
        <v>30</v>
      </c>
      <c r="G16" s="60"/>
      <c r="H16" s="52"/>
      <c r="I16" s="53"/>
      <c r="O16">
        <f t="shared" si="0"/>
        <v>0</v>
      </c>
    </row>
    <row r="17" spans="1:9" ht="8.25" customHeight="1" x14ac:dyDescent="0.25"/>
    <row r="18" spans="1:9" ht="6.75" customHeight="1" x14ac:dyDescent="0.25">
      <c r="A18" s="5"/>
      <c r="B18" s="5"/>
      <c r="C18" s="5"/>
      <c r="D18" s="5"/>
      <c r="E18" s="5"/>
      <c r="F18" s="5"/>
      <c r="G18" s="5"/>
      <c r="H18" s="5"/>
      <c r="I18" s="5"/>
    </row>
    <row r="20" spans="1:9" x14ac:dyDescent="0.25">
      <c r="A20" s="1" t="str">
        <f>IF($D$8=$N$4,'11th Grade - Direct'!O5,"")</f>
        <v/>
      </c>
      <c r="D20" s="1" t="str">
        <f>IF($D$8=$N$5,'12th Grade - Indirect '!O5,"")</f>
        <v/>
      </c>
    </row>
    <row r="21" spans="1:9" x14ac:dyDescent="0.25">
      <c r="A21" s="1" t="str">
        <f>IF($D$8=$N$4,'11th Grade - Direct'!O6,"")</f>
        <v/>
      </c>
      <c r="D21" s="1" t="str">
        <f>IF($D$8=$N$5,'12th Grade - Indirect '!O6,"")</f>
        <v/>
      </c>
    </row>
    <row r="22" spans="1:9" x14ac:dyDescent="0.25">
      <c r="A22" s="1" t="str">
        <f>IF($D$8=$N$4,'11th Grade - Direct'!O7,"")</f>
        <v/>
      </c>
      <c r="D22" s="1" t="str">
        <f>IF($D$8=$N$5,'12th Grade - Indirect '!O7,"")</f>
        <v/>
      </c>
    </row>
    <row r="23" spans="1:9" x14ac:dyDescent="0.25">
      <c r="A23" s="1" t="str">
        <f>IF($D$8=$N$4,'11th Grade - Direct'!O8,"")</f>
        <v/>
      </c>
      <c r="D23" s="1" t="str">
        <f>IF($D$8=$N$5,'12th Grade - Indirect '!O8,"")</f>
        <v/>
      </c>
    </row>
    <row r="24" spans="1:9" x14ac:dyDescent="0.25">
      <c r="A24" s="1" t="str">
        <f>IF($D$8=$N$4,'11th Grade - Direct'!O9,"")</f>
        <v/>
      </c>
      <c r="D24" s="1" t="str">
        <f>IF($D$8=$N$5,'12th Grade - Indirect '!O9,"")</f>
        <v/>
      </c>
    </row>
    <row r="25" spans="1:9" x14ac:dyDescent="0.25">
      <c r="A25" s="1" t="str">
        <f>IF($D$8=$N$4,'11th Grade - Direct'!O10,"")</f>
        <v/>
      </c>
      <c r="D25" s="1" t="str">
        <f>IF($D$8=$N$5,'12th Grade - Indirect '!O10,"")</f>
        <v/>
      </c>
    </row>
    <row r="26" spans="1:9" x14ac:dyDescent="0.25">
      <c r="A26" s="1" t="str">
        <f>IF($D$8=$N$4,'11th Grade - Direct'!O11,"")</f>
        <v/>
      </c>
      <c r="D26" s="1" t="str">
        <f>IF($D$8=$N$5,'12th Grade - Indirect '!O11,"")</f>
        <v/>
      </c>
    </row>
    <row r="27" spans="1:9" x14ac:dyDescent="0.25">
      <c r="A27" s="1" t="str">
        <f>IF($D$8=$N$4,'11th Grade - Direct'!O12,"")</f>
        <v/>
      </c>
      <c r="D27" s="1" t="str">
        <f>IF($D$8=$N$5,'12th Grade - Indirect '!O12,"")</f>
        <v/>
      </c>
    </row>
    <row r="28" spans="1:9" x14ac:dyDescent="0.25">
      <c r="A28" s="1" t="str">
        <f>IF($D$8=$N$4,'11th Grade - Direct'!O13,"")</f>
        <v/>
      </c>
      <c r="D28" s="1" t="str">
        <f>IF($D$8=$N$5,'12th Grade - Indirect '!O13,"")</f>
        <v/>
      </c>
    </row>
    <row r="29" spans="1:9" x14ac:dyDescent="0.25">
      <c r="D29" s="1"/>
    </row>
    <row r="30" spans="1:9" x14ac:dyDescent="0.25">
      <c r="D30" s="1"/>
    </row>
  </sheetData>
  <sheetProtection password="CAD9" sheet="1" objects="1" scenarios="1"/>
  <mergeCells count="36">
    <mergeCell ref="A1:I1"/>
    <mergeCell ref="F11:G11"/>
    <mergeCell ref="H11:I11"/>
    <mergeCell ref="F12:G12"/>
    <mergeCell ref="H12:I12"/>
    <mergeCell ref="A4:I4"/>
    <mergeCell ref="D9:E9"/>
    <mergeCell ref="A5:B5"/>
    <mergeCell ref="D8:E8"/>
    <mergeCell ref="A11:A12"/>
    <mergeCell ref="F16:G16"/>
    <mergeCell ref="D13:E13"/>
    <mergeCell ref="D14:E14"/>
    <mergeCell ref="D15:E15"/>
    <mergeCell ref="D16:E16"/>
    <mergeCell ref="D12:E12"/>
    <mergeCell ref="B8:C8"/>
    <mergeCell ref="B11:C11"/>
    <mergeCell ref="B12:C12"/>
    <mergeCell ref="D11:E11"/>
    <mergeCell ref="B3:F3"/>
    <mergeCell ref="H3:I3"/>
    <mergeCell ref="H16:I16"/>
    <mergeCell ref="B10:C10"/>
    <mergeCell ref="A9:C9"/>
    <mergeCell ref="H8:I9"/>
    <mergeCell ref="F13:G13"/>
    <mergeCell ref="H13:I13"/>
    <mergeCell ref="F14:G14"/>
    <mergeCell ref="H14:I14"/>
    <mergeCell ref="F15:G15"/>
    <mergeCell ref="H15:I15"/>
    <mergeCell ref="B14:C14"/>
    <mergeCell ref="B15:C15"/>
    <mergeCell ref="B16:C16"/>
    <mergeCell ref="B13:C13"/>
  </mergeCells>
  <dataValidations count="1">
    <dataValidation type="list" allowBlank="1" showInputMessage="1" showErrorMessage="1" sqref="D8:E8">
      <formula1>$N$3:$N$5</formula1>
    </dataValidation>
  </dataValidations>
  <printOptions horizontalCentered="1"/>
  <pageMargins left="0.7" right="0.7" top="0.75" bottom="0.75" header="0.3" footer="0.3"/>
  <pageSetup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"/>
  <sheetViews>
    <sheetView topLeftCell="E1" zoomScaleNormal="100" workbookViewId="0">
      <selection activeCell="D21" sqref="D21"/>
    </sheetView>
  </sheetViews>
  <sheetFormatPr defaultRowHeight="15" x14ac:dyDescent="0.25"/>
  <cols>
    <col min="1" max="1" width="12.85546875" customWidth="1"/>
    <col min="2" max="13" width="13.5703125" customWidth="1"/>
    <col min="14" max="14" width="18.28515625" bestFit="1" customWidth="1"/>
    <col min="15" max="15" width="18.28515625" hidden="1" customWidth="1"/>
    <col min="16" max="17" width="9.140625" hidden="1" customWidth="1"/>
    <col min="18" max="18" width="14.28515625" hidden="1" customWidth="1"/>
    <col min="19" max="19" width="12.42578125" hidden="1" customWidth="1"/>
    <col min="20" max="20" width="18.42578125" hidden="1" customWidth="1"/>
    <col min="21" max="21" width="14.28515625" hidden="1" customWidth="1"/>
    <col min="22" max="24" width="19.42578125" hidden="1" customWidth="1"/>
    <col min="25" max="25" width="9.140625" hidden="1" customWidth="1"/>
    <col min="26" max="26" width="9.140625" customWidth="1"/>
  </cols>
  <sheetData>
    <row r="1" spans="1:25" ht="18" x14ac:dyDescent="0.25">
      <c r="A1" s="70" t="s">
        <v>16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2"/>
    </row>
    <row r="2" spans="1:25" x14ac:dyDescent="0.2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25" ht="15.75" x14ac:dyDescent="0.25">
      <c r="B3" s="16" t="s">
        <v>34</v>
      </c>
      <c r="C3" s="16" t="s">
        <v>35</v>
      </c>
      <c r="D3" s="16" t="s">
        <v>36</v>
      </c>
      <c r="E3" s="16" t="s">
        <v>37</v>
      </c>
      <c r="F3" s="16" t="s">
        <v>38</v>
      </c>
      <c r="G3" s="16" t="s">
        <v>39</v>
      </c>
      <c r="H3" s="16" t="s">
        <v>40</v>
      </c>
      <c r="I3" s="16" t="s">
        <v>41</v>
      </c>
      <c r="J3" s="16" t="s">
        <v>42</v>
      </c>
      <c r="K3" s="16" t="s">
        <v>43</v>
      </c>
      <c r="L3" s="16" t="s">
        <v>44</v>
      </c>
      <c r="M3" s="16" t="s">
        <v>45</v>
      </c>
    </row>
    <row r="4" spans="1:25" ht="39.950000000000003" customHeight="1" x14ac:dyDescent="0.25">
      <c r="A4" s="17" t="s">
        <v>46</v>
      </c>
      <c r="B4" s="18">
        <v>171</v>
      </c>
      <c r="C4" s="18">
        <v>171</v>
      </c>
      <c r="D4" s="18">
        <v>171</v>
      </c>
      <c r="E4" s="18">
        <v>171</v>
      </c>
      <c r="F4" s="19">
        <v>162</v>
      </c>
      <c r="G4" s="19">
        <v>162</v>
      </c>
      <c r="H4" s="19">
        <v>162</v>
      </c>
      <c r="I4" s="19">
        <v>162</v>
      </c>
      <c r="J4" s="20" t="s">
        <v>47</v>
      </c>
      <c r="K4" s="20" t="s">
        <v>47</v>
      </c>
      <c r="L4" s="21" t="s">
        <v>48</v>
      </c>
      <c r="M4" s="22" t="s">
        <v>49</v>
      </c>
      <c r="O4" t="s">
        <v>0</v>
      </c>
      <c r="Q4" t="s">
        <v>10</v>
      </c>
      <c r="R4" t="s">
        <v>2</v>
      </c>
      <c r="S4" t="s">
        <v>3</v>
      </c>
      <c r="T4" t="s">
        <v>4</v>
      </c>
      <c r="U4" t="s">
        <v>5</v>
      </c>
      <c r="V4" t="s">
        <v>6</v>
      </c>
      <c r="W4" t="s">
        <v>7</v>
      </c>
      <c r="X4" t="s">
        <v>8</v>
      </c>
      <c r="Y4" t="s">
        <v>9</v>
      </c>
    </row>
    <row r="5" spans="1:25" ht="39.950000000000003" customHeight="1" x14ac:dyDescent="0.25">
      <c r="A5" s="17" t="s">
        <v>58</v>
      </c>
      <c r="B5" s="18">
        <v>171</v>
      </c>
      <c r="C5" s="18">
        <v>171</v>
      </c>
      <c r="D5" s="18">
        <v>171</v>
      </c>
      <c r="E5" s="18">
        <v>171</v>
      </c>
      <c r="F5" s="19">
        <v>162</v>
      </c>
      <c r="G5" s="19">
        <v>162</v>
      </c>
      <c r="H5" s="19">
        <v>162</v>
      </c>
      <c r="I5" s="19">
        <v>162</v>
      </c>
      <c r="J5" s="20" t="s">
        <v>47</v>
      </c>
      <c r="K5" s="20" t="s">
        <v>47</v>
      </c>
      <c r="L5" s="21" t="s">
        <v>48</v>
      </c>
      <c r="M5" s="22" t="s">
        <v>49</v>
      </c>
      <c r="N5" s="9"/>
      <c r="O5" t="str">
        <f>IF(OR(R5="true",S5="true",T5="true",U5="true", V5="true",W5="true", X5="true"),"Math 171","")</f>
        <v/>
      </c>
      <c r="R5" t="str">
        <f>IF(AND('GPA Tool'!D9&gt;=3.2,'GPA Tool'!O15= 1),"true","false")</f>
        <v>false</v>
      </c>
      <c r="S5" t="str">
        <f>IF(AND('GPA Tool'!D9&gt;=3.2,'GPA Tool'!O15= 0.5),"true","false")</f>
        <v>false</v>
      </c>
      <c r="T5" t="str">
        <f>IF(AND('GPA Tool'!D9&gt;=3.2,'GPA Tool'!O14= 1),"true","false")</f>
        <v>false</v>
      </c>
    </row>
    <row r="6" spans="1:25" ht="39.950000000000003" customHeight="1" x14ac:dyDescent="0.25">
      <c r="A6" s="17" t="s">
        <v>59</v>
      </c>
      <c r="B6" s="18">
        <v>171</v>
      </c>
      <c r="C6" s="18">
        <v>171</v>
      </c>
      <c r="D6" s="18">
        <v>171</v>
      </c>
      <c r="E6" s="18">
        <v>171</v>
      </c>
      <c r="F6" s="19">
        <v>162</v>
      </c>
      <c r="G6" s="23" t="s">
        <v>50</v>
      </c>
      <c r="H6" s="20" t="s">
        <v>47</v>
      </c>
      <c r="I6" s="20" t="s">
        <v>47</v>
      </c>
      <c r="J6" s="20" t="s">
        <v>47</v>
      </c>
      <c r="K6" s="20" t="s">
        <v>47</v>
      </c>
      <c r="L6" s="21" t="s">
        <v>48</v>
      </c>
      <c r="M6" s="22" t="s">
        <v>49</v>
      </c>
      <c r="N6" s="9"/>
      <c r="O6" t="str">
        <f>IF(OR(Q6="true",R6="true",S6="true",T6="true",U6="true", V6="true",W6="true", X6="true"),"Math 162","")</f>
        <v/>
      </c>
      <c r="Q6">
        <f>IF(OR(Q5="true",R5="true",S5="true",T5="true",U5="true", V5="true",W5="true", X5="true"),"true",0)</f>
        <v>0</v>
      </c>
      <c r="R6" t="str">
        <f>IF(AND('GPA Tool'!D9&gt;=2.6,'GPA Tool'!O15= 1),"true","false")</f>
        <v>false</v>
      </c>
      <c r="S6" t="str">
        <f>IF(AND('GPA Tool'!D9&gt;=2.6,'GPA Tool'!O15= 0.5),"true","false")</f>
        <v>false</v>
      </c>
      <c r="T6" t="str">
        <f>IF(AND('GPA Tool'!D9&gt;=3,'GPA Tool'!O14= 1),"true","false")</f>
        <v>false</v>
      </c>
      <c r="U6" t="str">
        <f>IF(AND('GPA Tool'!D9&gt;=3.4,'GPA Tool'!O13= 1),"true","false")</f>
        <v>false</v>
      </c>
    </row>
    <row r="7" spans="1:25" ht="39.950000000000003" customHeight="1" x14ac:dyDescent="0.25">
      <c r="A7" s="17" t="s">
        <v>60</v>
      </c>
      <c r="B7" s="19">
        <v>162</v>
      </c>
      <c r="C7" s="19">
        <v>162</v>
      </c>
      <c r="D7" s="23" t="s">
        <v>50</v>
      </c>
      <c r="E7" s="23" t="s">
        <v>50</v>
      </c>
      <c r="F7" s="23" t="s">
        <v>50</v>
      </c>
      <c r="G7" s="24" t="s">
        <v>51</v>
      </c>
      <c r="H7" s="24" t="s">
        <v>51</v>
      </c>
      <c r="I7" s="25" t="s">
        <v>52</v>
      </c>
      <c r="J7" s="25" t="s">
        <v>52</v>
      </c>
      <c r="K7" s="21" t="s">
        <v>48</v>
      </c>
      <c r="L7" s="21" t="s">
        <v>48</v>
      </c>
      <c r="M7" s="22" t="s">
        <v>49</v>
      </c>
      <c r="N7" s="12"/>
      <c r="O7" t="str">
        <f>IF(OR(Q7="true",R7="true",S7="true",T7="true",U7="true", V7="true",W7="true", X7="true"),"Math 138/161","")</f>
        <v/>
      </c>
      <c r="Q7">
        <f t="shared" ref="Q7:Q13" si="0">IF(OR(Q6="true",R6="true",S6="true",T6="true",U6="true", V6="true",W6="true", X6="true"),"true",0)</f>
        <v>0</v>
      </c>
      <c r="R7" t="str">
        <f>IF(AND('GPA Tool'!D9&gt;=2.6,'GPA Tool'!O15= 1),"true","false")</f>
        <v>false</v>
      </c>
      <c r="S7" t="str">
        <f>IF(AND('GPA Tool'!D9&gt;=2.6,'GPA Tool'!O15= 0.5),"true","false")</f>
        <v>false</v>
      </c>
      <c r="T7" t="str">
        <f>IF(AND('GPA Tool'!D9&gt;=2.9,'GPA Tool'!O14= 1),"true","false")</f>
        <v>false</v>
      </c>
      <c r="U7" t="str">
        <f>IF(AND('GPA Tool'!D9&gt;=3,'GPA Tool'!O13= 1),"true","false")</f>
        <v>false</v>
      </c>
      <c r="V7" t="str">
        <f>IF(AND('GPA Tool'!D9&gt;=3,'GPA Tool'!N12= 1),"true","false")</f>
        <v>false</v>
      </c>
      <c r="W7" t="str">
        <f>IF(AND('GPA Tool'!D9&gt;=3.2,'GPA Tool'!O12= 1),"true","false")</f>
        <v>false</v>
      </c>
    </row>
    <row r="8" spans="1:25" ht="39.950000000000003" customHeight="1" x14ac:dyDescent="0.25">
      <c r="A8" s="17" t="s">
        <v>69</v>
      </c>
      <c r="B8" s="23" t="s">
        <v>50</v>
      </c>
      <c r="C8" s="23" t="s">
        <v>50</v>
      </c>
      <c r="D8" s="23" t="s">
        <v>50</v>
      </c>
      <c r="E8" s="23" t="s">
        <v>50</v>
      </c>
      <c r="F8" s="23" t="s">
        <v>50</v>
      </c>
      <c r="G8" s="24" t="s">
        <v>51</v>
      </c>
      <c r="H8" s="24" t="s">
        <v>51</v>
      </c>
      <c r="I8" s="25" t="s">
        <v>52</v>
      </c>
      <c r="J8" s="25" t="s">
        <v>52</v>
      </c>
      <c r="K8" s="21" t="s">
        <v>48</v>
      </c>
      <c r="L8" s="21" t="s">
        <v>48</v>
      </c>
      <c r="M8" s="22" t="s">
        <v>49</v>
      </c>
      <c r="N8" s="12"/>
      <c r="O8" t="str">
        <f>IF(OR(Q8="true",R8="true",S8="true",T8="true",U8="true", V8="true",W8="true", X8="true"),"Math 101/105/111/130/134","")</f>
        <v/>
      </c>
      <c r="Q8">
        <f t="shared" si="0"/>
        <v>0</v>
      </c>
      <c r="R8" t="str">
        <f>IF(AND('GPA Tool'!D9&gt;=2.3,'GPA Tool'!O15= 1),"true","false")</f>
        <v>false</v>
      </c>
      <c r="S8" t="str">
        <f>IF(AND('GPA Tool'!D9&gt;=2.3,'GPA Tool'!O15= 0.5),"true","false")</f>
        <v>false</v>
      </c>
      <c r="T8" t="str">
        <f>IF(AND('GPA Tool'!D9&gt;=2.3,'GPA Tool'!O14= 1),"true","false")</f>
        <v>false</v>
      </c>
      <c r="U8" t="str">
        <f>IF(AND('GPA Tool'!D9&gt;=3,'GPA Tool'!O13= 1),"true","false")</f>
        <v>false</v>
      </c>
      <c r="V8" t="str">
        <f>IF(AND('GPA Tool'!D9&gt;=3,'GPA Tool'!N12= 1),"true","false")</f>
        <v>false</v>
      </c>
      <c r="W8" t="str">
        <f>IF(AND('GPA Tool'!D9&gt;=3,'GPA Tool'!O12= 1),"true","false")</f>
        <v>false</v>
      </c>
    </row>
    <row r="9" spans="1:25" ht="39.950000000000003" customHeight="1" x14ac:dyDescent="0.25">
      <c r="A9" s="17" t="s">
        <v>70</v>
      </c>
      <c r="B9" s="23" t="s">
        <v>50</v>
      </c>
      <c r="C9" s="23" t="s">
        <v>50</v>
      </c>
      <c r="D9" s="23" t="s">
        <v>50</v>
      </c>
      <c r="E9" s="23" t="s">
        <v>50</v>
      </c>
      <c r="F9" s="20" t="s">
        <v>47</v>
      </c>
      <c r="G9" s="24" t="s">
        <v>51</v>
      </c>
      <c r="H9" s="24" t="s">
        <v>51</v>
      </c>
      <c r="I9" s="25" t="s">
        <v>52</v>
      </c>
      <c r="J9" s="25" t="s">
        <v>52</v>
      </c>
      <c r="K9" s="21" t="s">
        <v>48</v>
      </c>
      <c r="L9" s="21" t="s">
        <v>48</v>
      </c>
      <c r="M9" s="22" t="s">
        <v>49</v>
      </c>
      <c r="N9" s="9"/>
      <c r="O9" t="str">
        <f>IF(OR(Q9="true",R9="true",S9="true",T9="true",U9="true", V9="true",W9="true", X9="true"),"Math 90","")</f>
        <v/>
      </c>
      <c r="Q9">
        <f t="shared" si="0"/>
        <v>0</v>
      </c>
      <c r="R9" t="str">
        <f>IF(AND('GPA Tool'!D9&gt;=2.3,'GPA Tool'!O15= 1),"true","false")</f>
        <v>false</v>
      </c>
      <c r="S9" t="str">
        <f>IF(AND('GPA Tool'!D9&gt;=2.3,'GPA Tool'!O15= 0.5),"true","false")</f>
        <v>false</v>
      </c>
      <c r="T9" t="str">
        <f>IF(AND('GPA Tool'!D9&gt;=2.3,'GPA Tool'!O14= 1),"true","false")</f>
        <v>false</v>
      </c>
      <c r="U9" t="str">
        <f>IF(AND('GPA Tool'!D9&gt;=2.8,'GPA Tool'!O13= 1),"true","false")</f>
        <v>false</v>
      </c>
      <c r="V9" t="str">
        <f>IF(AND('GPA Tool'!D9&gt;=2.8,'GPA Tool'!O12= 1),"true","false")</f>
        <v>false</v>
      </c>
      <c r="W9" t="str">
        <f>IF(AND('GPA Tool'!D9&gt;=2.8,'GPA Tool'!O12= 1),"true","false")</f>
        <v>false</v>
      </c>
      <c r="X9" t="str">
        <f>IF(AND('GPA Tool'!D9&gt;=3,'GPA Tool'!O11= 1),"true","false")</f>
        <v>false</v>
      </c>
    </row>
    <row r="10" spans="1:25" ht="39.950000000000003" customHeight="1" x14ac:dyDescent="0.25">
      <c r="A10" s="17" t="s">
        <v>53</v>
      </c>
      <c r="B10" s="24" t="s">
        <v>51</v>
      </c>
      <c r="C10" s="24" t="s">
        <v>51</v>
      </c>
      <c r="D10" s="24" t="s">
        <v>51</v>
      </c>
      <c r="E10" s="24" t="s">
        <v>51</v>
      </c>
      <c r="F10" s="24" t="s">
        <v>51</v>
      </c>
      <c r="G10" s="26" t="s">
        <v>54</v>
      </c>
      <c r="H10" s="26" t="s">
        <v>54</v>
      </c>
      <c r="I10" s="25" t="s">
        <v>52</v>
      </c>
      <c r="J10" s="25" t="s">
        <v>52</v>
      </c>
      <c r="K10" s="21" t="s">
        <v>48</v>
      </c>
      <c r="L10" s="21" t="s">
        <v>48</v>
      </c>
      <c r="M10" s="22" t="s">
        <v>49</v>
      </c>
      <c r="N10" s="9"/>
      <c r="O10" t="str">
        <f>IF(OR(Q10="true",R10="true",S10="true",T10="true",U10="true", V10="true",W10="true", X10="true"),"Math 89","")</f>
        <v/>
      </c>
      <c r="Q10">
        <f t="shared" si="0"/>
        <v>0</v>
      </c>
      <c r="R10" t="str">
        <f>IF(AND('GPA Tool'!D9&gt;=2.3,'GPA Tool'!O15= 1),"true","false")</f>
        <v>false</v>
      </c>
      <c r="S10" t="str">
        <f>IF(AND('GPA Tool'!D9&gt;=2.3,'GPA Tool'!O15= 0.5),"true","false")</f>
        <v>false</v>
      </c>
      <c r="T10" t="str">
        <f>IF(AND('GPA Tool'!D9&gt;=2.3,'GPA Tool'!O14= 1),"true","false")</f>
        <v>false</v>
      </c>
      <c r="U10" t="str">
        <f>IF(AND('GPA Tool'!D9&gt;=2.8,'GPA Tool'!O13= 1),"true","false")</f>
        <v>false</v>
      </c>
      <c r="V10" t="str">
        <f>IF(AND('GPA Tool'!D9&gt;=2.8,'GPA Tool'!O12= 1),"true","false")</f>
        <v>false</v>
      </c>
      <c r="W10" t="str">
        <f>IF(AND('GPA Tool'!D9&gt;=2.8,'GPA Tool'!O12= 1),"true","false")</f>
        <v>false</v>
      </c>
      <c r="X10" t="str">
        <f>IF(AND('GPA Tool'!D9&gt;=2.8,'GPA Tool'!O11= 1),"true","false")</f>
        <v>false</v>
      </c>
    </row>
    <row r="11" spans="1:25" ht="39.950000000000003" customHeight="1" x14ac:dyDescent="0.25">
      <c r="A11" s="27" t="s">
        <v>55</v>
      </c>
      <c r="B11" s="28" t="s">
        <v>49</v>
      </c>
      <c r="C11" s="28" t="s">
        <v>49</v>
      </c>
      <c r="D11" s="28" t="s">
        <v>49</v>
      </c>
      <c r="E11" s="28" t="s">
        <v>49</v>
      </c>
      <c r="F11" s="28" t="s">
        <v>49</v>
      </c>
      <c r="G11" s="28" t="s">
        <v>49</v>
      </c>
      <c r="H11" s="28" t="s">
        <v>49</v>
      </c>
      <c r="I11" s="28" t="s">
        <v>49</v>
      </c>
      <c r="J11" s="28" t="s">
        <v>49</v>
      </c>
      <c r="K11" s="28" t="s">
        <v>49</v>
      </c>
      <c r="L11" s="28" t="s">
        <v>49</v>
      </c>
      <c r="M11" s="28" t="s">
        <v>49</v>
      </c>
      <c r="N11" s="10"/>
      <c r="O11" t="str">
        <f>IF(OR(Q11="true",R11="true",S11="true",T11="true",U11="true", V11="true",W11="true", X11="true"),"Math 29/30","")</f>
        <v/>
      </c>
      <c r="Q11">
        <f t="shared" si="0"/>
        <v>0</v>
      </c>
      <c r="R11" t="str">
        <f>IF(AND('GPA Tool'!D9&gt;=2.3,'GPA Tool'!O15= 1),"true","false")</f>
        <v>false</v>
      </c>
      <c r="S11" t="str">
        <f>IF(AND('GPA Tool'!D9&gt;=2.3,'GPA Tool'!O15= 0.5),"true","false")</f>
        <v>false</v>
      </c>
      <c r="T11" t="str">
        <f>IF(AND('GPA Tool'!D9&gt;=2.3,'GPA Tool'!O14= 1),"true","false")</f>
        <v>false</v>
      </c>
      <c r="U11" t="str">
        <f>IF(AND('GPA Tool'!D9&gt;=2.4,'GPA Tool'!O13= 1),"true","false")</f>
        <v>false</v>
      </c>
      <c r="V11" t="str">
        <f>IF(AND('GPA Tool'!D9&gt;=2.4,'GPA Tool'!O12= 1),"true","false")</f>
        <v>false</v>
      </c>
      <c r="W11" t="str">
        <f>IF(AND('GPA Tool'!D9&gt;=2.4,'GPA Tool'!O12= 1),"true","false")</f>
        <v>false</v>
      </c>
      <c r="X11" t="str">
        <f>IF(AND('GPA Tool'!D9&gt;=2.4,'GPA Tool'!O11= 1),"true","false")</f>
        <v>false</v>
      </c>
    </row>
    <row r="12" spans="1:25" ht="15.75" x14ac:dyDescent="0.25">
      <c r="B12" s="15"/>
      <c r="C12" s="15"/>
      <c r="D12" s="15"/>
      <c r="E12" s="15"/>
      <c r="F12" s="71"/>
      <c r="G12" s="71"/>
      <c r="H12" s="71"/>
      <c r="I12" s="15"/>
      <c r="J12" s="15"/>
      <c r="K12" s="15"/>
      <c r="L12" s="15"/>
      <c r="M12" s="15"/>
      <c r="N12" s="9"/>
      <c r="O12" t="str">
        <f>IF(OR(Q12="true",R12="true",S12="true",T12="true",U12="true", V12="true",W12="true", X12="true", Y12="true"),"Math 19/20/921","")</f>
        <v/>
      </c>
      <c r="Q12">
        <f t="shared" si="0"/>
        <v>0</v>
      </c>
      <c r="R12" t="str">
        <f>IF(AND('GPA Tool'!D9&gt;=2,'GPA Tool'!O15= 1),"true","false")</f>
        <v>false</v>
      </c>
      <c r="S12" t="str">
        <f>IF(AND('GPA Tool'!D9&gt;=2,'GPA Tool'!O15= 0.5),"true","false")</f>
        <v>false</v>
      </c>
      <c r="T12" t="str">
        <f>IF(AND('GPA Tool'!D9&gt;=2,'GPA Tool'!O14= 1),"true","false")</f>
        <v>false</v>
      </c>
      <c r="U12" t="str">
        <f>IF(AND('GPA Tool'!D9&gt;=2,'GPA Tool'!O13= 1),"true","false")</f>
        <v>false</v>
      </c>
      <c r="V12" t="str">
        <f>IF(AND('GPA Tool'!D9&gt;=2,'GPA Tool'!O12= 1),"true","false")</f>
        <v>false</v>
      </c>
      <c r="W12" t="str">
        <f>IF(AND('GPA Tool'!D9&gt;=2,'GPA Tool'!O12= 1),"true","false")</f>
        <v>false</v>
      </c>
      <c r="X12" t="str">
        <f>IF(AND('GPA Tool'!D9&gt;=2,'GPA Tool'!O11= 1),"true","false")</f>
        <v>false</v>
      </c>
    </row>
    <row r="13" spans="1:25" ht="15.75" x14ac:dyDescent="0.25">
      <c r="B13" s="29"/>
      <c r="C13" s="30"/>
      <c r="D13" s="30"/>
      <c r="E13" s="15"/>
      <c r="F13" s="15"/>
      <c r="G13" s="15"/>
      <c r="H13" s="30"/>
      <c r="I13" s="15"/>
      <c r="J13" s="15"/>
      <c r="K13" s="15"/>
      <c r="L13" s="15"/>
      <c r="M13" s="15"/>
      <c r="O13" t="str">
        <f>IF(OR(Q13="true",R13="true",S13="true",T13="true",U13="true", V13="true",W13="true", X13="true", Y13="true"),"Math 9/10/911 or Test","")</f>
        <v/>
      </c>
      <c r="Q13">
        <f t="shared" si="0"/>
        <v>0</v>
      </c>
      <c r="U13" t="s">
        <v>31</v>
      </c>
      <c r="Y13" t="str">
        <f>IF('GPA Tool'!D9&gt;0,"true","false")</f>
        <v>false</v>
      </c>
    </row>
    <row r="14" spans="1:25" ht="39.950000000000003" customHeight="1" x14ac:dyDescent="0.25">
      <c r="B14" s="39" t="s">
        <v>47</v>
      </c>
      <c r="C14" s="29" t="s">
        <v>56</v>
      </c>
      <c r="D14" s="30"/>
      <c r="E14" s="30"/>
      <c r="F14" s="31"/>
      <c r="G14" s="45" t="s">
        <v>49</v>
      </c>
      <c r="H14" s="46" t="s">
        <v>57</v>
      </c>
      <c r="I14" s="31"/>
      <c r="J14" s="15"/>
      <c r="K14" s="15"/>
      <c r="L14" s="15"/>
      <c r="M14" s="15"/>
    </row>
  </sheetData>
  <sheetProtection password="CAD9" sheet="1" objects="1" scenarios="1"/>
  <mergeCells count="2">
    <mergeCell ref="A1:M1"/>
    <mergeCell ref="F12:H12"/>
  </mergeCells>
  <pageMargins left="0.7" right="0.7" top="0.75" bottom="0.75" header="0.3" footer="0.3"/>
  <pageSetup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"/>
  <sheetViews>
    <sheetView topLeftCell="E1" workbookViewId="0">
      <selection activeCell="C11" sqref="C11"/>
    </sheetView>
  </sheetViews>
  <sheetFormatPr defaultRowHeight="15" x14ac:dyDescent="0.25"/>
  <cols>
    <col min="1" max="1" width="14.140625" customWidth="1"/>
    <col min="2" max="13" width="13.5703125" customWidth="1"/>
    <col min="14" max="14" width="18.28515625" bestFit="1" customWidth="1"/>
    <col min="15" max="15" width="18.28515625" hidden="1" customWidth="1"/>
    <col min="16" max="17" width="9.140625" hidden="1" customWidth="1"/>
    <col min="18" max="18" width="14.28515625" hidden="1" customWidth="1"/>
    <col min="19" max="19" width="12.42578125" hidden="1" customWidth="1"/>
    <col min="20" max="20" width="18.42578125" hidden="1" customWidth="1"/>
    <col min="21" max="22" width="14.28515625" hidden="1" customWidth="1"/>
    <col min="23" max="25" width="19.42578125" hidden="1" customWidth="1"/>
    <col min="26" max="26" width="9.140625" hidden="1" customWidth="1"/>
    <col min="27" max="27" width="9.140625" customWidth="1"/>
  </cols>
  <sheetData>
    <row r="1" spans="1:26" ht="18" x14ac:dyDescent="0.25">
      <c r="A1" s="70" t="s">
        <v>17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2"/>
    </row>
    <row r="2" spans="1:26" x14ac:dyDescent="0.25">
      <c r="B2" s="15"/>
      <c r="C2" s="15"/>
      <c r="D2" s="15"/>
      <c r="E2" s="15"/>
      <c r="F2" s="31"/>
      <c r="G2" s="31"/>
      <c r="H2" s="31"/>
      <c r="I2" s="31"/>
      <c r="J2" s="15"/>
      <c r="K2" s="15"/>
      <c r="L2" s="15"/>
      <c r="M2" s="15"/>
    </row>
    <row r="3" spans="1:26" ht="15.75" x14ac:dyDescent="0.25">
      <c r="B3" s="34" t="s">
        <v>61</v>
      </c>
      <c r="C3" s="34" t="s">
        <v>36</v>
      </c>
      <c r="D3" s="34" t="s">
        <v>37</v>
      </c>
      <c r="E3" s="34" t="s">
        <v>62</v>
      </c>
      <c r="F3" s="34" t="s">
        <v>38</v>
      </c>
      <c r="G3" s="34" t="s">
        <v>39</v>
      </c>
      <c r="H3" s="34" t="s">
        <v>40</v>
      </c>
      <c r="I3" s="34" t="s">
        <v>41</v>
      </c>
      <c r="J3" s="34" t="s">
        <v>63</v>
      </c>
      <c r="K3" s="34" t="s">
        <v>43</v>
      </c>
      <c r="L3" s="34" t="s">
        <v>64</v>
      </c>
      <c r="M3" s="35" t="s">
        <v>65</v>
      </c>
    </row>
    <row r="4" spans="1:26" ht="39.950000000000003" customHeight="1" thickBot="1" x14ac:dyDescent="0.3">
      <c r="A4" s="36" t="s">
        <v>66</v>
      </c>
      <c r="B4" s="37">
        <v>171</v>
      </c>
      <c r="C4" s="37">
        <v>171</v>
      </c>
      <c r="D4" s="37">
        <v>171</v>
      </c>
      <c r="E4" s="37">
        <v>171</v>
      </c>
      <c r="F4" s="38">
        <v>162</v>
      </c>
      <c r="G4" s="38">
        <v>162</v>
      </c>
      <c r="H4" s="38">
        <v>162</v>
      </c>
      <c r="I4" s="39" t="s">
        <v>47</v>
      </c>
      <c r="J4" s="40" t="s">
        <v>51</v>
      </c>
      <c r="K4" s="41" t="s">
        <v>52</v>
      </c>
      <c r="L4" s="42" t="s">
        <v>48</v>
      </c>
      <c r="M4" s="32" t="s">
        <v>49</v>
      </c>
      <c r="O4" t="s">
        <v>0</v>
      </c>
      <c r="Q4" t="s">
        <v>10</v>
      </c>
      <c r="R4" t="s">
        <v>2</v>
      </c>
      <c r="S4" t="s">
        <v>3</v>
      </c>
      <c r="T4" t="s">
        <v>4</v>
      </c>
      <c r="U4" t="s">
        <v>5</v>
      </c>
      <c r="W4" t="s">
        <v>11</v>
      </c>
      <c r="X4" t="s">
        <v>7</v>
      </c>
      <c r="Y4" t="s">
        <v>8</v>
      </c>
      <c r="Z4" t="s">
        <v>9</v>
      </c>
    </row>
    <row r="5" spans="1:26" ht="39.950000000000003" customHeight="1" thickBot="1" x14ac:dyDescent="0.3">
      <c r="A5" s="43" t="s">
        <v>74</v>
      </c>
      <c r="B5" s="37">
        <v>171</v>
      </c>
      <c r="C5" s="37">
        <v>171</v>
      </c>
      <c r="D5" s="37">
        <v>171</v>
      </c>
      <c r="E5" s="37">
        <v>171</v>
      </c>
      <c r="F5" s="38">
        <v>162</v>
      </c>
      <c r="G5" s="38">
        <v>162</v>
      </c>
      <c r="H5" s="38">
        <v>162</v>
      </c>
      <c r="I5" s="39" t="s">
        <v>47</v>
      </c>
      <c r="J5" s="40" t="s">
        <v>51</v>
      </c>
      <c r="K5" s="41" t="s">
        <v>52</v>
      </c>
      <c r="L5" s="42" t="s">
        <v>48</v>
      </c>
      <c r="M5" s="32" t="s">
        <v>49</v>
      </c>
      <c r="O5" t="str">
        <f>IF(OR(R5="true",S5="true",T5="true",U5="true", W5="true",X5="true", Y5="true"),"Math 171","")</f>
        <v/>
      </c>
      <c r="R5" t="str">
        <f>IF(AND('GPA Tool'!D9&gt;=3.1,'GPA Tool'!O15= 1),"true","false")</f>
        <v>false</v>
      </c>
      <c r="S5" t="str">
        <f>IF(AND('GPA Tool'!D9&gt;=3.1,'GPA Tool'!N15= 0.5),"true","false")</f>
        <v>false</v>
      </c>
      <c r="T5" t="str">
        <f>IF(AND('GPA Tool'!D9&gt;=3.5,'GPA Tool'!O14= 1),"true","false")</f>
        <v>false</v>
      </c>
    </row>
    <row r="6" spans="1:26" ht="39.950000000000003" customHeight="1" thickBot="1" x14ac:dyDescent="0.3">
      <c r="A6" s="43" t="s">
        <v>73</v>
      </c>
      <c r="B6" s="37">
        <v>171</v>
      </c>
      <c r="C6" s="38">
        <v>162</v>
      </c>
      <c r="D6" s="38">
        <v>162</v>
      </c>
      <c r="E6" s="38">
        <v>162</v>
      </c>
      <c r="F6" s="38">
        <v>162</v>
      </c>
      <c r="G6" s="38">
        <v>162</v>
      </c>
      <c r="H6" s="38">
        <v>162</v>
      </c>
      <c r="I6" s="39" t="s">
        <v>47</v>
      </c>
      <c r="J6" s="40" t="s">
        <v>51</v>
      </c>
      <c r="K6" s="41" t="s">
        <v>52</v>
      </c>
      <c r="L6" s="42" t="s">
        <v>48</v>
      </c>
      <c r="M6" s="32" t="s">
        <v>49</v>
      </c>
      <c r="O6" t="str">
        <f>IF(OR(Q6="true",R6="true",S6="true",T6="true",U6="true", W6="true",X6="true", Y6="true"),"Math 162","")</f>
        <v/>
      </c>
      <c r="Q6">
        <f t="shared" ref="Q6:Q13" si="0">IF(OR(R5="true",S5="true",T5="true",U5="true", V5="true",W5="true",X5="true", Y5="true"),"true",0)</f>
        <v>0</v>
      </c>
      <c r="R6" t="str">
        <f>IF(AND('GPA Tool'!D9&gt;=3,'GPA Tool'!O15= 1),"true","false")</f>
        <v>false</v>
      </c>
      <c r="S6" t="str">
        <f>IF(AND('GPA Tool'!D9&gt;=3.1,'GPA Tool'!N15= 0.5),"true","false")</f>
        <v>false</v>
      </c>
      <c r="T6" t="str">
        <f>IF(AND('GPA Tool'!D9&gt;=2.8,'GPA Tool'!O14= 1),"true","false")</f>
        <v>false</v>
      </c>
    </row>
    <row r="7" spans="1:26" ht="39.950000000000003" customHeight="1" thickBot="1" x14ac:dyDescent="0.3">
      <c r="A7" s="43" t="s">
        <v>72</v>
      </c>
      <c r="B7" s="44" t="s">
        <v>50</v>
      </c>
      <c r="C7" s="44" t="s">
        <v>50</v>
      </c>
      <c r="D7" s="44" t="s">
        <v>50</v>
      </c>
      <c r="E7" s="44" t="s">
        <v>50</v>
      </c>
      <c r="F7" s="44" t="s">
        <v>50</v>
      </c>
      <c r="G7" s="39" t="s">
        <v>47</v>
      </c>
      <c r="H7" s="41" t="s">
        <v>52</v>
      </c>
      <c r="I7" s="41" t="s">
        <v>52</v>
      </c>
      <c r="J7" s="41" t="s">
        <v>52</v>
      </c>
      <c r="K7" s="41" t="s">
        <v>52</v>
      </c>
      <c r="L7" s="42" t="s">
        <v>48</v>
      </c>
      <c r="M7" s="32" t="s">
        <v>49</v>
      </c>
      <c r="N7" s="11"/>
      <c r="O7" t="str">
        <f>IF(OR(Q7="true",R7="true",S7="true",T7="true",U7="true", W7="true",X7="true", Y7="true"),"Math 138/161","")</f>
        <v/>
      </c>
      <c r="Q7">
        <f t="shared" si="0"/>
        <v>0</v>
      </c>
      <c r="R7" t="str">
        <f>IF(AND('GPA Tool'!D9&gt;=2.8,'GPA Tool'!O15= 1),"true","false")</f>
        <v>false</v>
      </c>
      <c r="S7" t="str">
        <f>IF(AND('GPA Tool'!D9&gt;=2.8,'GPA Tool'!N15= 0.5),"true","false")</f>
        <v>false</v>
      </c>
      <c r="T7" t="str">
        <f>IF(AND('GPA Tool'!D9&gt;=2.8,'GPA Tool'!O14= 1),"true","false")</f>
        <v>false</v>
      </c>
      <c r="U7" t="str">
        <f>IF(AND('GPA Tool'!D9&gt;=3,'GPA Tool'!O13= 1),"true","false")</f>
        <v>false</v>
      </c>
      <c r="W7" t="str">
        <f>IF(AND('GPA Tool'!D9&gt;=3,'GPA Tool'!O16= 1),"true","false")</f>
        <v>false</v>
      </c>
      <c r="X7" t="str">
        <f>IF(AND('GPA Tool'!D9&gt;=3.2,'GPA Tool'!O12= 1),"true","false")</f>
        <v>false</v>
      </c>
    </row>
    <row r="8" spans="1:26" ht="39.950000000000003" customHeight="1" thickBot="1" x14ac:dyDescent="0.3">
      <c r="A8" s="43" t="s">
        <v>71</v>
      </c>
      <c r="B8" s="44" t="s">
        <v>50</v>
      </c>
      <c r="C8" s="44" t="s">
        <v>50</v>
      </c>
      <c r="D8" s="44" t="s">
        <v>50</v>
      </c>
      <c r="E8" s="44" t="s">
        <v>50</v>
      </c>
      <c r="F8" s="44" t="s">
        <v>50</v>
      </c>
      <c r="G8" s="39" t="s">
        <v>47</v>
      </c>
      <c r="H8" s="41" t="s">
        <v>52</v>
      </c>
      <c r="I8" s="41" t="s">
        <v>52</v>
      </c>
      <c r="J8" s="41" t="s">
        <v>52</v>
      </c>
      <c r="K8" s="41" t="s">
        <v>52</v>
      </c>
      <c r="L8" s="42" t="s">
        <v>48</v>
      </c>
      <c r="M8" s="32" t="s">
        <v>49</v>
      </c>
      <c r="N8" s="11"/>
      <c r="O8" t="str">
        <f>IF(OR(Q8="true",R8="true",S8="true",T8="true",U8="true", W8="true",X8="true", Y8="true"),"Math 101/105/111/130/134","")</f>
        <v/>
      </c>
      <c r="Q8">
        <f t="shared" si="0"/>
        <v>0</v>
      </c>
      <c r="R8" t="str">
        <f>IF(AND('GPA Tool'!D9&gt;=2.6,'GPA Tool'!O15= 1),"true","false")</f>
        <v>false</v>
      </c>
      <c r="S8" t="str">
        <f>IF(AND('GPA Tool'!D9&gt;=2.6,'GPA Tool'!N15= 0.5),"true","false")</f>
        <v>false</v>
      </c>
      <c r="T8" t="str">
        <f>IF(AND('GPA Tool'!D9&gt;=2.6,'GPA Tool'!O14= 1),"true","false")</f>
        <v>false</v>
      </c>
      <c r="U8" t="str">
        <f>IF(AND('GPA Tool'!D9&gt;=2.9,'GPA Tool'!O13= 1),"true","false")</f>
        <v>false</v>
      </c>
      <c r="W8" t="str">
        <f>IF(AND('GPA Tool'!D9&gt;=2.9,'GPA Tool'!O16= 1),"true","false")</f>
        <v>false</v>
      </c>
      <c r="X8" t="str">
        <f>IF(AND('GPA Tool'!D9&gt;=3,'GPA Tool'!O12= 1),"true","false")</f>
        <v>false</v>
      </c>
    </row>
    <row r="9" spans="1:26" ht="39.950000000000003" customHeight="1" thickBot="1" x14ac:dyDescent="0.3">
      <c r="A9" s="43" t="s">
        <v>67</v>
      </c>
      <c r="B9" s="44" t="s">
        <v>50</v>
      </c>
      <c r="C9" s="44" t="s">
        <v>50</v>
      </c>
      <c r="D9" s="44" t="s">
        <v>50</v>
      </c>
      <c r="E9" s="39" t="s">
        <v>47</v>
      </c>
      <c r="F9" s="39" t="s">
        <v>47</v>
      </c>
      <c r="G9" s="40" t="s">
        <v>51</v>
      </c>
      <c r="H9" s="41" t="s">
        <v>52</v>
      </c>
      <c r="I9" s="41" t="s">
        <v>52</v>
      </c>
      <c r="J9" s="41" t="s">
        <v>52</v>
      </c>
      <c r="K9" s="41" t="s">
        <v>52</v>
      </c>
      <c r="L9" s="42" t="s">
        <v>48</v>
      </c>
      <c r="M9" s="32" t="s">
        <v>49</v>
      </c>
      <c r="O9" t="str">
        <f>IF(OR(Q9="true",R9="true",S9="true",T9="true",U9="true", W9="true",X9="true", Y9="true"),"Math 90","")</f>
        <v/>
      </c>
      <c r="Q9">
        <f t="shared" si="0"/>
        <v>0</v>
      </c>
      <c r="R9" t="str">
        <f>IF(AND('GPA Tool'!D9&gt;=2.5,'GPA Tool'!O15= 1),"true","false")</f>
        <v>false</v>
      </c>
      <c r="S9" t="str">
        <f>IF(AND('GPA Tool'!D9&gt;=2.5,'GPA Tool'!N15= 0.5),"true","false")</f>
        <v>false</v>
      </c>
      <c r="T9" t="str">
        <f>IF(AND('GPA Tool'!D9&gt;=2.5,'GPA Tool'!O14= 1),"true","false")</f>
        <v>false</v>
      </c>
      <c r="U9" t="str">
        <f>IF(AND('GPA Tool'!D9&gt;=2.9,'GPA Tool'!O13= 1),"true","false")</f>
        <v>false</v>
      </c>
      <c r="W9" t="str">
        <f>IF(AND('GPA Tool'!D9&gt;=2.9,'GPA Tool'!O16= 1),"true","false")</f>
        <v>false</v>
      </c>
      <c r="X9" t="str">
        <f>IF(AND('GPA Tool'!D9&gt;=2.9,'GPA Tool'!O12= 1),"true","false")</f>
        <v>false</v>
      </c>
      <c r="Y9" t="str">
        <f>IF(AND('GPA Tool'!D9&gt;=2.9,'GPA Tool'!O11= 1),"true","false")</f>
        <v>false</v>
      </c>
    </row>
    <row r="10" spans="1:26" ht="39.950000000000003" customHeight="1" x14ac:dyDescent="0.25">
      <c r="A10" s="43" t="s">
        <v>68</v>
      </c>
      <c r="B10" s="40" t="s">
        <v>51</v>
      </c>
      <c r="C10" s="40" t="s">
        <v>51</v>
      </c>
      <c r="D10" s="40" t="s">
        <v>51</v>
      </c>
      <c r="E10" s="40" t="s">
        <v>51</v>
      </c>
      <c r="F10" s="40" t="s">
        <v>51</v>
      </c>
      <c r="G10" s="40" t="s">
        <v>51</v>
      </c>
      <c r="H10" s="41" t="s">
        <v>52</v>
      </c>
      <c r="I10" s="41" t="s">
        <v>52</v>
      </c>
      <c r="J10" s="41" t="s">
        <v>52</v>
      </c>
      <c r="K10" s="42" t="s">
        <v>48</v>
      </c>
      <c r="L10" s="42" t="s">
        <v>48</v>
      </c>
      <c r="M10" s="32" t="s">
        <v>49</v>
      </c>
      <c r="N10" s="11"/>
      <c r="O10" t="str">
        <f>IF(OR(Q10="true",R10="true",S10="true",T10="true",U10="true", W10="true",X10="true", Y10="true"),"Math 89","")</f>
        <v/>
      </c>
      <c r="Q10">
        <f t="shared" si="0"/>
        <v>0</v>
      </c>
      <c r="R10" t="str">
        <f>IF(AND('GPA Tool'!D9&gt;=2.5,'GPA Tool'!O15= 1),"true","false")</f>
        <v>false</v>
      </c>
      <c r="S10" t="str">
        <f>IF(AND('GPA Tool'!D9&gt;=2.5,'GPA Tool'!N15= 0.5),"true","false")</f>
        <v>false</v>
      </c>
      <c r="T10" t="str">
        <f>IF(AND('GPA Tool'!D9&gt;=2.5,'GPA Tool'!O14= 1),"true","false")</f>
        <v>false</v>
      </c>
      <c r="U10" t="str">
        <f>IF(AND('GPA Tool'!D9&gt;=2.9,'GPA Tool'!O13= 1),"true","false")</f>
        <v>false</v>
      </c>
      <c r="W10" t="str">
        <f>IF(AND('GPA Tool'!D9&gt;=2.9,'GPA Tool'!O16= 1),"true","false")</f>
        <v>false</v>
      </c>
      <c r="X10" t="str">
        <f>IF(AND('GPA Tool'!D9&gt;=2.9,'GPA Tool'!O12= 1),"true","false")</f>
        <v>false</v>
      </c>
      <c r="Y10" t="str">
        <f>IF(AND('GPA Tool'!D9&gt;=2.9,'GPA Tool'!O11= 1),"true","false")</f>
        <v>false</v>
      </c>
    </row>
    <row r="11" spans="1:26" ht="39.950000000000003" customHeight="1" x14ac:dyDescent="0.25">
      <c r="A11" s="27" t="s">
        <v>55</v>
      </c>
      <c r="B11" s="32" t="s">
        <v>49</v>
      </c>
      <c r="C11" s="32" t="s">
        <v>49</v>
      </c>
      <c r="D11" s="32" t="s">
        <v>49</v>
      </c>
      <c r="E11" s="32" t="s">
        <v>49</v>
      </c>
      <c r="F11" s="32" t="s">
        <v>49</v>
      </c>
      <c r="G11" s="32" t="s">
        <v>49</v>
      </c>
      <c r="H11" s="32" t="s">
        <v>49</v>
      </c>
      <c r="I11" s="32" t="s">
        <v>49</v>
      </c>
      <c r="J11" s="32" t="s">
        <v>49</v>
      </c>
      <c r="K11" s="32" t="s">
        <v>49</v>
      </c>
      <c r="L11" s="32" t="s">
        <v>49</v>
      </c>
      <c r="M11" s="32" t="s">
        <v>49</v>
      </c>
      <c r="N11" s="9"/>
      <c r="O11" t="str">
        <f>IF(OR(Q11="true",R11="true",S11="true",T11="true",U11="true", W11="true",X11="true", Y11="true", Z11="true"),"Math 29/30","")</f>
        <v/>
      </c>
      <c r="Q11">
        <f t="shared" si="0"/>
        <v>0</v>
      </c>
      <c r="R11" t="str">
        <f>IF(AND('GPA Tool'!D9&gt;=2.3,'GPA Tool'!O15= 1),"true","false")</f>
        <v>false</v>
      </c>
      <c r="S11" t="str">
        <f>IF(AND('GPA Tool'!D9&gt;=2.3,'GPA Tool'!N15= 0.5),"true","false")</f>
        <v>false</v>
      </c>
      <c r="T11" t="str">
        <f>IF(AND('GPA Tool'!D9&gt;=2.3,'GPA Tool'!O14= 1),"true","false")</f>
        <v>false</v>
      </c>
      <c r="U11" t="str">
        <f>IF(AND('GPA Tool'!D9&gt;=2.3,'GPA Tool'!O13= 1),"true","false")</f>
        <v>false</v>
      </c>
      <c r="W11" t="str">
        <f>IF(AND('GPA Tool'!D9&gt;=2.3,'GPA Tool'!O16= 1),"true","false")</f>
        <v>false</v>
      </c>
      <c r="X11" t="str">
        <f>IF(AND('GPA Tool'!D9&gt;=2.3,'GPA Tool'!O12= 1),"true","false")</f>
        <v>false</v>
      </c>
      <c r="Y11" t="str">
        <f>IF(AND('GPA Tool'!D9&gt;=2.5,'GPA Tool'!O11= 1),"true","false")</f>
        <v>false</v>
      </c>
    </row>
    <row r="12" spans="1:26" x14ac:dyDescent="0.25">
      <c r="B12" s="15"/>
      <c r="C12" s="15"/>
      <c r="D12" s="15"/>
      <c r="E12" s="15"/>
      <c r="F12" s="31"/>
      <c r="G12" s="33"/>
      <c r="H12" s="33"/>
      <c r="I12" s="31"/>
      <c r="J12" s="15"/>
      <c r="K12" s="15"/>
      <c r="L12" s="15"/>
      <c r="M12" s="15"/>
      <c r="N12" s="9"/>
      <c r="O12" t="str">
        <f>IF(OR(Q12="true",R12="true",S12="true",T12="true",U12="true", W12="true",X12="true", Y12="true", Z12="true"),"Math 19/20/921","")</f>
        <v/>
      </c>
      <c r="Q12">
        <f t="shared" si="0"/>
        <v>0</v>
      </c>
      <c r="R12" t="str">
        <f>IF(AND('GPA Tool'!D9&gt;=2.1,'GPA Tool'!O15= 1),"true","false")</f>
        <v>false</v>
      </c>
      <c r="S12" t="str">
        <f>IF(AND('GPA Tool'!D9&gt;=2.1,'GPA Tool'!N15= 0.5),"true","false")</f>
        <v>false</v>
      </c>
      <c r="T12" t="str">
        <f>IF(AND('GPA Tool'!D9&gt;=2.1,'GPA Tool'!O14= 1),"true","false")</f>
        <v>false</v>
      </c>
      <c r="U12" t="str">
        <f>IF(AND('GPA Tool'!D9&gt;=2.1,'GPA Tool'!O13= 1),"true","false")</f>
        <v>false</v>
      </c>
      <c r="W12" t="str">
        <f>IF(AND('GPA Tool'!D9&gt;=2.1,'GPA Tool'!O16= 1),"true","false")</f>
        <v>false</v>
      </c>
      <c r="X12" t="str">
        <f>IF(AND('GPA Tool'!D9&gt;=2.1,'GPA Tool'!O12= 1),"true","false")</f>
        <v>false</v>
      </c>
      <c r="Y12" t="str">
        <f>IF(AND('GPA Tool'!D9&gt;=2.1,'GPA Tool'!O11= 1),"true","false")</f>
        <v>false</v>
      </c>
    </row>
    <row r="13" spans="1:26" x14ac:dyDescent="0.25">
      <c r="B13" s="15"/>
      <c r="C13" s="15"/>
      <c r="D13" s="15"/>
      <c r="E13" s="15"/>
      <c r="F13" s="31"/>
      <c r="G13" s="31"/>
      <c r="H13" s="31"/>
      <c r="I13" s="31"/>
      <c r="J13" s="15"/>
      <c r="K13" s="15"/>
      <c r="L13" s="15"/>
      <c r="M13" s="15"/>
      <c r="N13" s="13"/>
      <c r="O13" t="str">
        <f>IF(OR(Q13="true",R13="true",S13="true",T13="true",U13="true", W13="true",X13="true", Y13="true", Z13="true"),"Math 9/10/911 or Test","")</f>
        <v/>
      </c>
      <c r="Q13">
        <f t="shared" si="0"/>
        <v>0</v>
      </c>
      <c r="Z13" t="str">
        <f>IF('GPA Tool'!D9&gt;0,"true","false")</f>
        <v>false</v>
      </c>
    </row>
    <row r="14" spans="1:26" s="47" customFormat="1" ht="39.950000000000003" customHeight="1" x14ac:dyDescent="0.25">
      <c r="B14" s="39" t="s">
        <v>47</v>
      </c>
      <c r="C14" s="29" t="s">
        <v>56</v>
      </c>
      <c r="D14" s="30"/>
      <c r="E14" s="30"/>
      <c r="F14" s="48"/>
      <c r="G14" s="45" t="s">
        <v>49</v>
      </c>
      <c r="H14" s="46" t="s">
        <v>57</v>
      </c>
      <c r="I14" s="48"/>
      <c r="J14" s="30"/>
      <c r="K14" s="30"/>
      <c r="L14" s="30"/>
      <c r="M14" s="30"/>
    </row>
  </sheetData>
  <sheetProtection password="CAD9" sheet="1" objects="1" scenarios="1"/>
  <mergeCells count="1">
    <mergeCell ref="A1:M1"/>
  </mergeCells>
  <pageMargins left="0.7" right="0.7" top="0.75" bottom="0.75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GPA Tool</vt:lpstr>
      <vt:lpstr>11th Grade - Direct</vt:lpstr>
      <vt:lpstr>12th Grade - Indirect </vt:lpstr>
    </vt:vector>
  </TitlesOfParts>
  <Company>Modesto Junior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Maki</dc:creator>
  <cp:lastModifiedBy>Kathy Haskin</cp:lastModifiedBy>
  <cp:lastPrinted>2017-09-28T16:00:27Z</cp:lastPrinted>
  <dcterms:created xsi:type="dcterms:W3CDTF">2017-04-28T19:58:47Z</dcterms:created>
  <dcterms:modified xsi:type="dcterms:W3CDTF">2017-10-02T16:27:06Z</dcterms:modified>
</cp:coreProperties>
</file>