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72" windowWidth="15192" windowHeight="7932"/>
  </bookViews>
  <sheets>
    <sheet name="Balance Sheet" sheetId="1" r:id="rId1"/>
    <sheet name="Income Statement" sheetId="2" r:id="rId2"/>
    <sheet name="Budget Vs Actual-Fund 71" sheetId="3" r:id="rId3"/>
    <sheet name="Budget Vs Actual-Fund 72" sheetId="4" r:id="rId4"/>
    <sheet name="Budget Vs Actual-Fund 73" sheetId="5" r:id="rId5"/>
  </sheets>
  <externalReferences>
    <externalReference r:id="rId6"/>
  </externalReferences>
  <definedNames>
    <definedName name="_xlnm.Print_Area" localSheetId="0">'Balance Sheet'!$A$1:$F$45</definedName>
  </definedNames>
  <calcPr calcId="152511"/>
</workbook>
</file>

<file path=xl/calcChain.xml><?xml version="1.0" encoding="utf-8"?>
<calcChain xmlns="http://schemas.openxmlformats.org/spreadsheetml/2006/main">
  <c r="C34" i="5" l="1"/>
  <c r="E32" i="5"/>
  <c r="E31" i="5"/>
  <c r="E30" i="5"/>
  <c r="E29" i="5"/>
  <c r="E28" i="5"/>
  <c r="E27" i="5"/>
  <c r="E26" i="5"/>
  <c r="E25" i="5"/>
  <c r="D24" i="5"/>
  <c r="D34" i="5" s="1"/>
  <c r="E23" i="5"/>
  <c r="E22" i="5"/>
  <c r="E21" i="5"/>
  <c r="E20" i="5"/>
  <c r="D18" i="5"/>
  <c r="D36" i="5" s="1"/>
  <c r="C18" i="5"/>
  <c r="C35" i="5" s="1"/>
  <c r="E16" i="5"/>
  <c r="E15" i="5"/>
  <c r="E14" i="5"/>
  <c r="E13" i="5"/>
  <c r="E12" i="5"/>
  <c r="E11" i="5"/>
  <c r="E18" i="5" s="1"/>
  <c r="E10" i="5"/>
  <c r="A5" i="5"/>
  <c r="D31" i="4"/>
  <c r="C31" i="4"/>
  <c r="E29" i="4"/>
  <c r="E28" i="4"/>
  <c r="E27" i="4"/>
  <c r="E26" i="4"/>
  <c r="E25" i="4"/>
  <c r="E24" i="4"/>
  <c r="E23" i="4"/>
  <c r="E22" i="4"/>
  <c r="E21" i="4"/>
  <c r="E20" i="4"/>
  <c r="E19" i="4"/>
  <c r="E31" i="4" s="1"/>
  <c r="E18" i="4"/>
  <c r="D16" i="4"/>
  <c r="D33" i="4" s="1"/>
  <c r="C16" i="4"/>
  <c r="C32" i="4" s="1"/>
  <c r="E14" i="4"/>
  <c r="E13" i="4"/>
  <c r="E12" i="4"/>
  <c r="E11" i="4"/>
  <c r="E10" i="4"/>
  <c r="E16" i="4" s="1"/>
  <c r="A5" i="4"/>
  <c r="C58" i="3"/>
  <c r="C59" i="3" s="1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D36" i="3"/>
  <c r="D58" i="3" s="1"/>
  <c r="E35" i="3"/>
  <c r="E34" i="3"/>
  <c r="E33" i="3"/>
  <c r="E32" i="3"/>
  <c r="E31" i="3"/>
  <c r="E30" i="3"/>
  <c r="E29" i="3"/>
  <c r="E28" i="3"/>
  <c r="E27" i="3"/>
  <c r="E26" i="3"/>
  <c r="E25" i="3"/>
  <c r="E58" i="3" s="1"/>
  <c r="D23" i="3"/>
  <c r="C23" i="3"/>
  <c r="E20" i="3"/>
  <c r="E19" i="3"/>
  <c r="E18" i="3"/>
  <c r="E17" i="3"/>
  <c r="E16" i="3"/>
  <c r="E15" i="3"/>
  <c r="E14" i="3"/>
  <c r="E23" i="3" s="1"/>
  <c r="E13" i="3"/>
  <c r="E12" i="3"/>
  <c r="E11" i="3"/>
  <c r="E10" i="3"/>
  <c r="A5" i="3"/>
  <c r="B28" i="2"/>
  <c r="B20" i="2"/>
  <c r="B12" i="2"/>
  <c r="B31" i="2" s="1"/>
  <c r="A4" i="2"/>
  <c r="E42" i="1"/>
  <c r="D42" i="1"/>
  <c r="C42" i="1"/>
  <c r="F42" i="1" s="1"/>
  <c r="E41" i="1"/>
  <c r="E44" i="1" s="1"/>
  <c r="E47" i="1" s="1"/>
  <c r="D41" i="1"/>
  <c r="D44" i="1" s="1"/>
  <c r="D47" i="1" s="1"/>
  <c r="C41" i="1"/>
  <c r="F41" i="1" s="1"/>
  <c r="E37" i="1"/>
  <c r="D37" i="1"/>
  <c r="C34" i="1"/>
  <c r="C35" i="1" s="1"/>
  <c r="F33" i="1"/>
  <c r="F32" i="1"/>
  <c r="F31" i="1"/>
  <c r="F30" i="1"/>
  <c r="F29" i="1"/>
  <c r="F28" i="1"/>
  <c r="E24" i="1"/>
  <c r="E49" i="1" s="1"/>
  <c r="D24" i="1"/>
  <c r="C24" i="1"/>
  <c r="F24" i="1" s="1"/>
  <c r="F22" i="1"/>
  <c r="F21" i="1"/>
  <c r="F20" i="1"/>
  <c r="C19" i="1"/>
  <c r="F19" i="1" s="1"/>
  <c r="F14" i="1"/>
  <c r="F13" i="1"/>
  <c r="F12" i="1"/>
  <c r="F11" i="1"/>
  <c r="E24" i="5" l="1"/>
  <c r="E34" i="5" s="1"/>
  <c r="D60" i="3"/>
  <c r="F44" i="1"/>
  <c r="D49" i="1"/>
  <c r="F35" i="1"/>
  <c r="C37" i="1"/>
  <c r="C44" i="1"/>
  <c r="C47" i="1" s="1"/>
  <c r="C49" i="1"/>
  <c r="F34" i="1"/>
  <c r="F37" i="1" s="1"/>
  <c r="F47" i="1" l="1"/>
  <c r="F49" i="1" s="1"/>
</calcChain>
</file>

<file path=xl/sharedStrings.xml><?xml version="1.0" encoding="utf-8"?>
<sst xmlns="http://schemas.openxmlformats.org/spreadsheetml/2006/main" count="252" uniqueCount="200">
  <si>
    <t>Modesto Junior College</t>
  </si>
  <si>
    <t>Associated Students</t>
  </si>
  <si>
    <t xml:space="preserve">Balance Sheet </t>
  </si>
  <si>
    <t>Fund</t>
  </si>
  <si>
    <t>Total</t>
  </si>
  <si>
    <t>Assets</t>
  </si>
  <si>
    <t>Due from Other Funds " AS-A/R Clearing Account</t>
  </si>
  <si>
    <t>Cash in Checking</t>
  </si>
  <si>
    <t>Investments-EDJ Money Fund</t>
  </si>
  <si>
    <t>Accrued Interest</t>
  </si>
  <si>
    <t>Total Assets</t>
  </si>
  <si>
    <t>Liabilities</t>
  </si>
  <si>
    <t>Custodial Accounts</t>
  </si>
  <si>
    <t>Student Trust Accounts</t>
  </si>
  <si>
    <t>Total Liabilities</t>
  </si>
  <si>
    <t>Fund Balances</t>
  </si>
  <si>
    <t>Beginning Fund Balance</t>
  </si>
  <si>
    <t>Inc(Dec) In Fund Balance</t>
  </si>
  <si>
    <t>Total Fund Balance</t>
  </si>
  <si>
    <t>Total Liabilities/Fund Balances</t>
  </si>
  <si>
    <t>Income Statement</t>
  </si>
  <si>
    <t>Revenue</t>
  </si>
  <si>
    <t>Expenses</t>
  </si>
  <si>
    <t>Inc(Dec) in Fund Balance</t>
  </si>
  <si>
    <t>Restricted Activities-Fund 72</t>
  </si>
  <si>
    <t>Expense</t>
  </si>
  <si>
    <t>Restricted Activities-Fund 73</t>
  </si>
  <si>
    <t>Total Change in All Funds</t>
  </si>
  <si>
    <t>Unrestricted Activities-Fund 71</t>
  </si>
  <si>
    <t>Sales Tax Payable</t>
  </si>
  <si>
    <t>Accounts Payable</t>
  </si>
  <si>
    <t>Fund 71</t>
  </si>
  <si>
    <t>Investments-EDJ At Market-Bonds</t>
  </si>
  <si>
    <t>Investments-EDJ At Market-Certificate of Deposits</t>
  </si>
  <si>
    <t>Investments-EDJ At Market-Market Value Adjustments</t>
  </si>
  <si>
    <t>General Fund</t>
  </si>
  <si>
    <t>Budget vs Actual</t>
  </si>
  <si>
    <t>GL Account</t>
  </si>
  <si>
    <t>Account Description</t>
  </si>
  <si>
    <t>Budget</t>
  </si>
  <si>
    <t>Actual</t>
  </si>
  <si>
    <t>71-0000-1960-696500-48849</t>
  </si>
  <si>
    <t>Sales Rev : AS-BBQ : Stdnt De</t>
  </si>
  <si>
    <t>71-0000-1960-696502-48849</t>
  </si>
  <si>
    <t>Sales Rev : AS-Vendor Fair :</t>
  </si>
  <si>
    <t>71-0000-1960-696503-48849</t>
  </si>
  <si>
    <t>Sales Rev : AS-ASMJC Presents</t>
  </si>
  <si>
    <t>71-0000-1960-696513-48849</t>
  </si>
  <si>
    <t>Sales Rev : AS-Other</t>
  </si>
  <si>
    <t>71-0000-1960-696520-48860</t>
  </si>
  <si>
    <t>Int Incm : AS-Operating Reven</t>
  </si>
  <si>
    <t>71-0000-1960-696520-48861</t>
  </si>
  <si>
    <t>Unreal Gain/(Loss) : AS-Opera</t>
  </si>
  <si>
    <t>71-0000-1960-696520-48885</t>
  </si>
  <si>
    <t>Other Stu Fees &amp; Charges : AS</t>
  </si>
  <si>
    <t>71-0000-1960-696529-48891</t>
  </si>
  <si>
    <t>Other  : AS-Other : Stdnt Dev</t>
  </si>
  <si>
    <t>Expenditures</t>
  </si>
  <si>
    <t>71-0000-1960-696500-55669</t>
  </si>
  <si>
    <t>Activ,Events : AS-BBQ : Stdnt</t>
  </si>
  <si>
    <t>71-0000-1960-696502-55669</t>
  </si>
  <si>
    <t>Activ,Events : AS-Vendor Fair</t>
  </si>
  <si>
    <t>71-0000-1960-696503-55669</t>
  </si>
  <si>
    <t>Activ,Events : AS-ASMJC Prese</t>
  </si>
  <si>
    <t>71-0000-1960-696504-55669</t>
  </si>
  <si>
    <t>Activ,Events : AS-Other : Std</t>
  </si>
  <si>
    <t>71-0000-1960-696505-55669</t>
  </si>
  <si>
    <t>Activ,Events : AS-Cult Div &amp;</t>
  </si>
  <si>
    <t>71-0000-1960-696510-55669</t>
  </si>
  <si>
    <t>Activ,Events : AS-SEP-T-Shirt</t>
  </si>
  <si>
    <t>71-0000-1960-696513-55669</t>
  </si>
  <si>
    <t>71-0000-1960-696530-52110</t>
  </si>
  <si>
    <t>NonInstuc-Reg : AS-Oper Activ</t>
  </si>
  <si>
    <t>71-0000-1960-696530-52331</t>
  </si>
  <si>
    <t>Stu-NonInstruc-Hourly : AS-Op</t>
  </si>
  <si>
    <t>71-0000-1960-696530-53000</t>
  </si>
  <si>
    <t>Benefit Budget Pool : AS-Oper</t>
  </si>
  <si>
    <t>71-0000-1960-696530-54431</t>
  </si>
  <si>
    <t>NonInstruc-Supplies : AS-Oper</t>
  </si>
  <si>
    <t>71-0000-1960-696530-54464</t>
  </si>
  <si>
    <t>NonInstruc-Food/Hospitality :</t>
  </si>
  <si>
    <t>71-0000-1960-696530-54501</t>
  </si>
  <si>
    <t>NonInstruc-Dup Use : AS-Oper</t>
  </si>
  <si>
    <t>71-0000-1960-696530-55101</t>
  </si>
  <si>
    <t>Travel-In District : AS-Oper</t>
  </si>
  <si>
    <t>71-0000-1960-696530-55230</t>
  </si>
  <si>
    <t>Investment Expense : AS-Oper</t>
  </si>
  <si>
    <t>71-0000-1960-696530-55446</t>
  </si>
  <si>
    <t>Services-Repair/Maintenance :</t>
  </si>
  <si>
    <t>71-0000-1960-696530-55450</t>
  </si>
  <si>
    <t>Services-Postage : AS-Oper Ac</t>
  </si>
  <si>
    <t>71-0000-1960-696531-55670</t>
  </si>
  <si>
    <t>Activities-AS : AS-Activity-L</t>
  </si>
  <si>
    <t>71-0000-1960-696532-55991</t>
  </si>
  <si>
    <t>71-0000-1960-696534-55991</t>
  </si>
  <si>
    <t>Other-Unrest : AS-Leadership</t>
  </si>
  <si>
    <t>71-0000-1960-696535-55991</t>
  </si>
  <si>
    <t>Other-Unrest : AS-Public Rela</t>
  </si>
  <si>
    <t>71-0000-1960-696540-55991</t>
  </si>
  <si>
    <t>Other-Unrest : AS-Activity Fe</t>
  </si>
  <si>
    <t>71-0000-1960-696546-55991</t>
  </si>
  <si>
    <t>Other-Unrest : AS-Other : Std</t>
  </si>
  <si>
    <t>71-0000-1960-696570-56400</t>
  </si>
  <si>
    <t>Equipment&lt;$5K : AS-Capital Ou</t>
  </si>
  <si>
    <t>Estimated Deficit</t>
  </si>
  <si>
    <t>Student Representative Fee</t>
  </si>
  <si>
    <t>Adjusted Budget</t>
  </si>
  <si>
    <t>72-0000-1960-696520-48860</t>
  </si>
  <si>
    <t>72-0000-1960-696520-48861</t>
  </si>
  <si>
    <t>Unreal Gain(Loss)</t>
  </si>
  <si>
    <t>72-0000-1960-696520-48884</t>
  </si>
  <si>
    <t>Student Representation Fee :</t>
  </si>
  <si>
    <t>72-0000-1960-696529-48891</t>
  </si>
  <si>
    <t>72-0000-1960-696530-54431</t>
  </si>
  <si>
    <t>72-0000-1960-696530-54464</t>
  </si>
  <si>
    <t>72-0000-1960-696530-55102</t>
  </si>
  <si>
    <t>Travel-Out of District  : AS-</t>
  </si>
  <si>
    <t>72-0000-1960-696530-55214</t>
  </si>
  <si>
    <t>Fees-Dues/Memberships : AS-Op</t>
  </si>
  <si>
    <t>72-0000-1960-696530-55230</t>
  </si>
  <si>
    <t>72-0000-1960-696530-55666</t>
  </si>
  <si>
    <t>Activities-Workshops/Conferen</t>
  </si>
  <si>
    <t>72-0000-1960-696530-55669</t>
  </si>
  <si>
    <t>Activ,Events : AS-Oper Activi</t>
  </si>
  <si>
    <t>72-0000-1960-696530-55881</t>
  </si>
  <si>
    <t>Other : AS-Oper Activities :</t>
  </si>
  <si>
    <t>72-0000-1960-696531-55670</t>
  </si>
  <si>
    <t>Student Center Fee</t>
  </si>
  <si>
    <t>73-0000-1960-696520-48860</t>
  </si>
  <si>
    <t>73-0000-1960-696520-48861</t>
  </si>
  <si>
    <t>73-0000-1960-696520-48883</t>
  </si>
  <si>
    <t>Student Center Fee : AS-Opera</t>
  </si>
  <si>
    <t>73-0000-1960-696522-48840</t>
  </si>
  <si>
    <t>Sales and Commissions : AS-Sa</t>
  </si>
  <si>
    <t>73-0000-1960-696530-52110</t>
  </si>
  <si>
    <t>73-0000-1960-696530-52150</t>
  </si>
  <si>
    <t>NonInstruc-Vac PO : AS-Oper A</t>
  </si>
  <si>
    <t>73-0000-1960-696530-53000</t>
  </si>
  <si>
    <t>73-0000-1960-696530-55230</t>
  </si>
  <si>
    <t>73-0000-1960-696530-55436</t>
  </si>
  <si>
    <t>Services-Consultant : AS-Oper</t>
  </si>
  <si>
    <t>73-0000-1960-696530-55446</t>
  </si>
  <si>
    <t>73-0000-1960-696530-56270</t>
  </si>
  <si>
    <t>Building Remodeling/Alteratio</t>
  </si>
  <si>
    <t>73-0000-1960-696570-56400</t>
  </si>
  <si>
    <t>73-0000-1960-696530-52331</t>
  </si>
  <si>
    <t>Stu-Noninstruc-Hourly</t>
  </si>
  <si>
    <t>Other-Unrest-Club Development</t>
  </si>
  <si>
    <t>73-0000-1960-696530-54501</t>
  </si>
  <si>
    <t>Noninstruc-Duplicating</t>
  </si>
  <si>
    <t>71-0000-1960-696525-48891</t>
  </si>
  <si>
    <t>Other : AS-Club Development</t>
  </si>
  <si>
    <t>71-0000-1960-696530-52360</t>
  </si>
  <si>
    <t>NonInstruct-OT</t>
  </si>
  <si>
    <t xml:space="preserve">Available </t>
  </si>
  <si>
    <t xml:space="preserve">Increase(Decrease) in Fund Balance </t>
  </si>
  <si>
    <t>Activities-AS : AS-Activity-Lobbying</t>
  </si>
  <si>
    <t>Increase(Decrease) in Fund Balance</t>
  </si>
  <si>
    <t>71-0000-1960-696530-55211</t>
  </si>
  <si>
    <t>Fees-General : AS-Oper Activity</t>
  </si>
  <si>
    <t>71-0000-1960-696520-48943</t>
  </si>
  <si>
    <t>Capital Gain(Loss)</t>
  </si>
  <si>
    <t>72-0000-1960-696520-48943</t>
  </si>
  <si>
    <t>73-0000-1960-696520-48943</t>
  </si>
  <si>
    <t>71-0000-1960-696570-56450</t>
  </si>
  <si>
    <t>Equipment&gt;$5K : AS-Capital Ou</t>
  </si>
  <si>
    <t>73-0000-1960-696530-52360</t>
  </si>
  <si>
    <t>NonInstruc-OT</t>
  </si>
  <si>
    <t>71-0000-1960-696530-48981</t>
  </si>
  <si>
    <t>73-0000-1960-696530-48981</t>
  </si>
  <si>
    <t>Interfund Trf frm Unrest</t>
  </si>
  <si>
    <t>Due From Fund 11</t>
  </si>
  <si>
    <t>Due From Fund 12</t>
  </si>
  <si>
    <t>Total Investments</t>
  </si>
  <si>
    <t>Accounts Receivable</t>
  </si>
  <si>
    <t>Prepaid Expense</t>
  </si>
  <si>
    <t>Due To Fund 11</t>
  </si>
  <si>
    <t>Due To Fund 12</t>
  </si>
  <si>
    <t>Suspense</t>
  </si>
  <si>
    <t>Deferred Income</t>
  </si>
  <si>
    <t>72-0000-1960-696530-52331</t>
  </si>
  <si>
    <t>72-0000-1960-696530-53603</t>
  </si>
  <si>
    <t>WC-Classified Non Class</t>
  </si>
  <si>
    <t>72-0000-1960-696530-56400</t>
  </si>
  <si>
    <t>Equipment&lt;$5k</t>
  </si>
  <si>
    <t>71-0000-1960-696512-55669</t>
  </si>
  <si>
    <t>AS-Advertising</t>
  </si>
  <si>
    <t>71-0000-1960-696530-54463</t>
  </si>
  <si>
    <t>NonInstruc-Subscriptions</t>
  </si>
  <si>
    <t>71-0000-1960-696536-55991</t>
  </si>
  <si>
    <t>Other Unrest " Awards</t>
  </si>
  <si>
    <t>71-0000-1960-696540-54431</t>
  </si>
  <si>
    <t>73-0000-1960-696530-54452</t>
  </si>
  <si>
    <t>Noninstruc-Repair Parts</t>
  </si>
  <si>
    <t>71-0000-1960-696530-55991</t>
  </si>
  <si>
    <t>Other Unres-AS Oper Activ</t>
  </si>
  <si>
    <t>Other : Oper Activities</t>
  </si>
  <si>
    <t>73-0000-1960-696530-54431</t>
  </si>
  <si>
    <t>Noninstruc-Supplies</t>
  </si>
  <si>
    <t>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</si>
</sst>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name val="Calibri"/>
      <family val="2"/>
    </font>
    <font>
      <sz val="10"/>
      <color rgb="FF44546A"/>
      <name val="Arial"/>
      <family val="2"/>
    </font>
    <font>
      <sz val="16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4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0" fontId="3" fillId="2" borderId="0" xfId="0" applyFont="1" applyFill="1"/>
    <xf numFmtId="40" fontId="3" fillId="2" borderId="0" xfId="0" applyNumberFormat="1" applyFont="1" applyFill="1"/>
    <xf numFmtId="0" fontId="2" fillId="2" borderId="0" xfId="0" applyFont="1" applyFill="1"/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40" fontId="2" fillId="2" borderId="9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/>
    <xf numFmtId="0" fontId="3" fillId="3" borderId="0" xfId="0" applyFont="1" applyFill="1"/>
    <xf numFmtId="40" fontId="3" fillId="3" borderId="0" xfId="0" applyNumberFormat="1" applyFont="1" applyFill="1"/>
    <xf numFmtId="40" fontId="3" fillId="3" borderId="10" xfId="0" applyNumberFormat="1" applyFont="1" applyFill="1" applyBorder="1"/>
    <xf numFmtId="40" fontId="2" fillId="2" borderId="8" xfId="0" applyNumberFormat="1" applyFont="1" applyFill="1" applyBorder="1"/>
    <xf numFmtId="8" fontId="3" fillId="2" borderId="0" xfId="0" applyNumberFormat="1" applyFont="1" applyFill="1"/>
    <xf numFmtId="0" fontId="5" fillId="2" borderId="0" xfId="0" applyFont="1" applyFill="1"/>
    <xf numFmtId="40" fontId="5" fillId="2" borderId="0" xfId="0" applyNumberFormat="1" applyFont="1" applyFill="1"/>
    <xf numFmtId="0" fontId="6" fillId="2" borderId="0" xfId="0" applyFont="1" applyFill="1"/>
    <xf numFmtId="40" fontId="6" fillId="2" borderId="0" xfId="0" applyNumberFormat="1" applyFont="1" applyFill="1"/>
    <xf numFmtId="0" fontId="7" fillId="2" borderId="0" xfId="0" applyFont="1" applyFill="1"/>
    <xf numFmtId="40" fontId="7" fillId="2" borderId="0" xfId="0" applyNumberFormat="1" applyFont="1" applyFill="1"/>
    <xf numFmtId="40" fontId="3" fillId="2" borderId="8" xfId="0" applyNumberFormat="1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0" fontId="0" fillId="0" borderId="13" xfId="0" applyNumberFormat="1" applyBorder="1" applyAlignment="1">
      <alignment horizontal="center" vertical="center" wrapText="1"/>
    </xf>
    <xf numFmtId="40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0" fontId="0" fillId="0" borderId="12" xfId="0" applyNumberFormat="1" applyFont="1" applyBorder="1"/>
    <xf numFmtId="40" fontId="10" fillId="0" borderId="8" xfId="0" applyNumberFormat="1" applyFont="1" applyBorder="1"/>
    <xf numFmtId="40" fontId="0" fillId="0" borderId="14" xfId="0" applyNumberFormat="1" applyFont="1" applyBorder="1"/>
    <xf numFmtId="40" fontId="13" fillId="0" borderId="14" xfId="0" applyNumberFormat="1" applyFont="1" applyBorder="1" applyAlignment="1">
      <alignment horizontal="right"/>
    </xf>
    <xf numFmtId="40" fontId="0" fillId="0" borderId="0" xfId="0" applyNumberFormat="1" applyBorder="1"/>
    <xf numFmtId="40" fontId="0" fillId="0" borderId="8" xfId="0" applyNumberFormat="1" applyBorder="1"/>
    <xf numFmtId="14" fontId="0" fillId="0" borderId="0" xfId="0" applyNumberFormat="1" applyAlignment="1">
      <alignment horizontal="center"/>
    </xf>
    <xf numFmtId="0" fontId="15" fillId="0" borderId="0" xfId="0" applyFont="1"/>
    <xf numFmtId="40" fontId="16" fillId="2" borderId="0" xfId="0" applyNumberFormat="1" applyFont="1" applyFill="1"/>
    <xf numFmtId="40" fontId="0" fillId="0" borderId="12" xfId="0" applyNumberFormat="1" applyBorder="1" applyAlignment="1">
      <alignment horizontal="center" vertical="center" wrapText="1"/>
    </xf>
    <xf numFmtId="40" fontId="3" fillId="2" borderId="0" xfId="0" applyNumberFormat="1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40" fontId="1" fillId="0" borderId="0" xfId="0" applyNumberFormat="1" applyFont="1"/>
    <xf numFmtId="40" fontId="1" fillId="0" borderId="12" xfId="0" applyNumberFormat="1" applyFont="1" applyBorder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40" fontId="2" fillId="2" borderId="2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40" fontId="2" fillId="2" borderId="4" xfId="0" applyNumberFormat="1" applyFont="1" applyFill="1" applyBorder="1" applyAlignment="1">
      <alignment horizontal="center" vertical="center"/>
    </xf>
    <xf numFmtId="40" fontId="2" fillId="2" borderId="5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 wrapText="1"/>
    </xf>
    <xf numFmtId="40" fontId="2" fillId="2" borderId="7" xfId="0" applyNumberFormat="1" applyFont="1" applyFill="1" applyBorder="1" applyAlignment="1">
      <alignment horizontal="center" vertical="center" wrapText="1"/>
    </xf>
    <xf numFmtId="40" fontId="8" fillId="2" borderId="0" xfId="0" applyNumberFormat="1" applyFont="1" applyFill="1" applyAlignment="1">
      <alignment horizontal="center"/>
    </xf>
    <xf numFmtId="0" fontId="9" fillId="2" borderId="0" xfId="0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40" fontId="2" fillId="2" borderId="0" xfId="0" quotePrefix="1" applyNumberFormat="1" applyFont="1" applyFill="1" applyAlignment="1">
      <alignment horizontal="center"/>
    </xf>
    <xf numFmtId="40" fontId="4" fillId="2" borderId="0" xfId="0" applyNumberFormat="1" applyFont="1" applyFill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nachamakig/Documents/Personal%20Files/Personal/EOM%2016-17/ASMJC-Financial%20Statements%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16BS"/>
      <sheetName val="Jul16IS"/>
      <sheetName val="Jul16-BVA-71"/>
      <sheetName val="Jul16-BVA-72"/>
      <sheetName val="Jul16-BVA-73"/>
      <sheetName val="Aug16BS"/>
      <sheetName val="Aug16IS"/>
      <sheetName val="Aug16-BVA-71"/>
      <sheetName val="Aug16-BVA-72"/>
      <sheetName val="Aug16-BVA-73"/>
      <sheetName val="Sep16BS"/>
      <sheetName val="Sep16IS"/>
      <sheetName val="Sept16-BVA-71"/>
      <sheetName val="Sept16-BVA-72"/>
      <sheetName val="Sept16-BVA-73"/>
      <sheetName val="Oct16BS"/>
      <sheetName val="Oct16IS"/>
      <sheetName val="Oct16-BVA-71"/>
      <sheetName val="Oct16-BVA-72"/>
      <sheetName val="Oct16-BVA-73"/>
      <sheetName val="Nov16BS"/>
      <sheetName val="Nov16IS"/>
      <sheetName val="Nov16-BVA-71"/>
      <sheetName val="Nov16-BVA-72"/>
      <sheetName val="Nov16-BVA-73"/>
      <sheetName val="Dec16BS"/>
      <sheetName val="Dec16IS"/>
      <sheetName val="Dec16-BVA-71"/>
      <sheetName val="Dec16-BVA-72"/>
      <sheetName val="Dec16-BVA-73"/>
      <sheetName val="Jan17BS"/>
      <sheetName val="Jan17IS"/>
      <sheetName val="Jan17-BVA-71"/>
      <sheetName val="Jan17-BVA-72"/>
      <sheetName val="Jan17-BVA-73"/>
      <sheetName val="Feb17BS"/>
      <sheetName val="Feb16IS"/>
      <sheetName val="Feb17-BVA-71"/>
      <sheetName val="Feb17-BVA-72"/>
      <sheetName val="Feb17-BVA-73"/>
      <sheetName val="Mar17BS"/>
      <sheetName val="Mar17IS"/>
      <sheetName val="Mar17-BVA-71"/>
      <sheetName val="Mar 17-BVA-72"/>
      <sheetName val="Mar 17-BVA-73"/>
      <sheetName val="Apr16BS"/>
      <sheetName val="Apr16IS"/>
      <sheetName val="Apr16-BVA-71"/>
      <sheetName val="Apr16-BVA-72"/>
      <sheetName val="Apr16-BVA-73"/>
      <sheetName val="May16BS"/>
      <sheetName val="May16IS"/>
      <sheetName val="May16-BVA-71"/>
      <sheetName val="May16-BVA-72"/>
      <sheetName val="May16-BVA-73"/>
      <sheetName val="Jun16BS"/>
      <sheetName val="Jun16IS"/>
      <sheetName val="Jun16-BVA-71"/>
      <sheetName val="Jun16-BVA-72"/>
      <sheetName val="Jun16-BVA-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4">
          <cell r="A4" t="str">
            <v>March 2017</v>
          </cell>
        </row>
      </sheetData>
      <sheetData sheetId="41">
        <row r="12">
          <cell r="B12">
            <v>27545.039999999994</v>
          </cell>
        </row>
        <row r="20">
          <cell r="B20">
            <v>-23737.089999999997</v>
          </cell>
        </row>
        <row r="28">
          <cell r="B28">
            <v>-24758.709999999992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zoomScale="120" zoomScaleNormal="120" workbookViewId="0">
      <selection sqref="A1:F1"/>
    </sheetView>
  </sheetViews>
  <sheetFormatPr defaultColWidth="9.109375" defaultRowHeight="13.2" x14ac:dyDescent="0.25"/>
  <cols>
    <col min="1" max="1" width="46.44140625" style="4" customWidth="1"/>
    <col min="2" max="2" width="12.6640625" style="5" bestFit="1" customWidth="1"/>
    <col min="3" max="3" width="15.88671875" style="5" customWidth="1"/>
    <col min="4" max="4" width="14.109375" style="5" customWidth="1"/>
    <col min="5" max="5" width="13.44140625" style="5" customWidth="1"/>
    <col min="6" max="6" width="15.5546875" style="5" bestFit="1" customWidth="1"/>
    <col min="7" max="10" width="17.109375" style="5" customWidth="1"/>
    <col min="11" max="18" width="9.109375" style="4"/>
    <col min="19" max="23" width="17.109375" style="5" customWidth="1"/>
    <col min="24" max="16384" width="9.109375" style="4"/>
  </cols>
  <sheetData>
    <row r="1" spans="1:23" ht="22.8" x14ac:dyDescent="0.4">
      <c r="A1" s="62" t="s">
        <v>0</v>
      </c>
      <c r="B1" s="62"/>
      <c r="C1" s="63"/>
      <c r="D1" s="63"/>
      <c r="E1" s="63"/>
      <c r="F1" s="63"/>
    </row>
    <row r="2" spans="1:23" ht="15" x14ac:dyDescent="0.25">
      <c r="A2" s="64" t="s">
        <v>1</v>
      </c>
      <c r="B2" s="64"/>
      <c r="C2" s="65"/>
      <c r="D2" s="65"/>
      <c r="E2" s="65"/>
      <c r="F2" s="65"/>
    </row>
    <row r="3" spans="1:23" ht="15" x14ac:dyDescent="0.25">
      <c r="A3" s="64" t="s">
        <v>2</v>
      </c>
      <c r="B3" s="64"/>
      <c r="C3" s="65"/>
      <c r="D3" s="65"/>
      <c r="E3" s="65"/>
      <c r="F3" s="65"/>
    </row>
    <row r="4" spans="1:23" ht="15" x14ac:dyDescent="0.25">
      <c r="A4" s="66" t="s">
        <v>199</v>
      </c>
      <c r="B4" s="66"/>
      <c r="C4" s="65"/>
      <c r="D4" s="65"/>
      <c r="E4" s="65"/>
      <c r="F4" s="65"/>
    </row>
    <row r="5" spans="1:23" ht="13.8" thickBot="1" x14ac:dyDescent="0.3">
      <c r="A5" s="54"/>
      <c r="B5" s="55"/>
      <c r="C5" s="55"/>
      <c r="D5" s="55"/>
      <c r="E5" s="55"/>
      <c r="F5" s="55"/>
    </row>
    <row r="6" spans="1:23" ht="15" x14ac:dyDescent="0.25">
      <c r="A6" s="8"/>
      <c r="B6" s="56" t="s">
        <v>31</v>
      </c>
      <c r="C6" s="57"/>
      <c r="D6" s="9" t="s">
        <v>3</v>
      </c>
      <c r="E6" s="10" t="s">
        <v>3</v>
      </c>
      <c r="F6" s="60" t="s">
        <v>4</v>
      </c>
      <c r="G6" s="46"/>
      <c r="H6" s="46"/>
      <c r="I6" s="46"/>
      <c r="J6" s="46"/>
      <c r="S6" s="46"/>
      <c r="T6" s="46"/>
    </row>
    <row r="7" spans="1:23" ht="15.6" thickBot="1" x14ac:dyDescent="0.3">
      <c r="A7" s="11"/>
      <c r="B7" s="58"/>
      <c r="C7" s="59"/>
      <c r="D7" s="12">
        <v>72</v>
      </c>
      <c r="E7" s="13">
        <v>73</v>
      </c>
      <c r="F7" s="61"/>
      <c r="G7" s="14"/>
      <c r="H7" s="14"/>
      <c r="I7" s="14"/>
      <c r="J7" s="14"/>
      <c r="S7" s="14"/>
      <c r="T7" s="14"/>
      <c r="U7" s="46"/>
      <c r="V7" s="46"/>
      <c r="W7" s="46"/>
    </row>
    <row r="8" spans="1:23" ht="15" x14ac:dyDescent="0.25">
      <c r="U8" s="14"/>
      <c r="V8" s="14"/>
      <c r="W8" s="14"/>
    </row>
    <row r="9" spans="1:23" ht="15" x14ac:dyDescent="0.25">
      <c r="A9" s="6" t="s">
        <v>5</v>
      </c>
      <c r="B9" s="15"/>
    </row>
    <row r="11" spans="1:23" ht="14.25" customHeight="1" x14ac:dyDescent="0.25">
      <c r="A11" s="4" t="s">
        <v>171</v>
      </c>
      <c r="F11" s="5">
        <f>+C11+D11+E11</f>
        <v>0</v>
      </c>
      <c r="G11" s="42"/>
    </row>
    <row r="12" spans="1:23" ht="14.25" customHeight="1" x14ac:dyDescent="0.35">
      <c r="A12" s="4" t="s">
        <v>172</v>
      </c>
      <c r="F12" s="5">
        <f>+C12+D12+E12</f>
        <v>0</v>
      </c>
      <c r="G12" s="43"/>
    </row>
    <row r="13" spans="1:23" ht="14.25" customHeight="1" x14ac:dyDescent="0.25">
      <c r="A13" s="4" t="s">
        <v>6</v>
      </c>
      <c r="C13" s="5">
        <v>1000</v>
      </c>
      <c r="F13" s="5">
        <f t="shared" ref="F13:F22" si="0">+C13+D13+E13</f>
        <v>1000</v>
      </c>
    </row>
    <row r="14" spans="1:23" ht="14.25" customHeight="1" x14ac:dyDescent="0.25">
      <c r="A14" s="4" t="s">
        <v>7</v>
      </c>
      <c r="C14" s="5">
        <v>203143.03</v>
      </c>
      <c r="F14" s="5">
        <f>+C14+D14+E14</f>
        <v>203143.03</v>
      </c>
    </row>
    <row r="15" spans="1:23" ht="14.25" customHeight="1" x14ac:dyDescent="0.25">
      <c r="A15" s="16" t="s">
        <v>8</v>
      </c>
      <c r="B15" s="17">
        <v>321671.87</v>
      </c>
      <c r="C15" s="17"/>
      <c r="D15" s="17"/>
      <c r="E15" s="17"/>
      <c r="F15" s="17"/>
      <c r="G15" s="4"/>
      <c r="H15" s="4"/>
      <c r="I15" s="4"/>
      <c r="J15" s="4"/>
      <c r="S15" s="4"/>
      <c r="T15" s="4"/>
      <c r="U15" s="4"/>
      <c r="V15" s="4"/>
      <c r="W15" s="4"/>
    </row>
    <row r="16" spans="1:23" ht="14.25" customHeight="1" x14ac:dyDescent="0.25">
      <c r="A16" s="16" t="s">
        <v>32</v>
      </c>
      <c r="B16" s="17">
        <v>154448.9</v>
      </c>
      <c r="C16" s="17"/>
      <c r="D16" s="17"/>
      <c r="E16" s="17"/>
      <c r="F16" s="17"/>
      <c r="G16" s="4"/>
      <c r="H16" s="4"/>
      <c r="I16" s="4"/>
      <c r="J16" s="4"/>
      <c r="S16" s="4"/>
      <c r="T16" s="4"/>
      <c r="U16" s="4"/>
      <c r="V16" s="4"/>
      <c r="W16" s="4"/>
    </row>
    <row r="17" spans="1:23" ht="14.25" customHeight="1" x14ac:dyDescent="0.25">
      <c r="A17" s="16" t="s">
        <v>33</v>
      </c>
      <c r="B17" s="17">
        <v>508305.78</v>
      </c>
      <c r="C17" s="17"/>
      <c r="D17" s="17"/>
      <c r="E17" s="17"/>
      <c r="F17" s="17"/>
      <c r="G17" s="4"/>
      <c r="H17" s="4"/>
      <c r="I17" s="4"/>
      <c r="J17" s="4"/>
      <c r="S17" s="4"/>
      <c r="T17" s="4"/>
      <c r="U17" s="4"/>
      <c r="V17" s="4"/>
      <c r="W17" s="4"/>
    </row>
    <row r="18" spans="1:23" ht="14.25" customHeight="1" x14ac:dyDescent="0.25">
      <c r="A18" s="16" t="s">
        <v>34</v>
      </c>
      <c r="B18" s="18">
        <v>-1470.13</v>
      </c>
      <c r="C18" s="18"/>
      <c r="D18" s="18"/>
      <c r="E18" s="18"/>
      <c r="F18" s="18"/>
      <c r="G18" s="4"/>
      <c r="H18" s="4"/>
      <c r="I18" s="4"/>
      <c r="J18" s="4"/>
      <c r="S18" s="4"/>
      <c r="T18" s="4"/>
      <c r="U18" s="4"/>
      <c r="V18" s="4"/>
      <c r="W18" s="4"/>
    </row>
    <row r="19" spans="1:23" ht="14.25" customHeight="1" x14ac:dyDescent="0.25">
      <c r="A19" s="4" t="s">
        <v>173</v>
      </c>
      <c r="C19" s="5">
        <f>SUM(B15:B18)-D19-E19</f>
        <v>101497.80000000005</v>
      </c>
      <c r="D19" s="5">
        <v>234444.09</v>
      </c>
      <c r="E19" s="5">
        <v>647014.53</v>
      </c>
      <c r="F19" s="5">
        <f t="shared" si="0"/>
        <v>982956.42</v>
      </c>
      <c r="G19" s="4"/>
      <c r="H19" s="4"/>
      <c r="I19" s="4"/>
      <c r="J19" s="4"/>
      <c r="S19" s="4"/>
      <c r="T19" s="4"/>
      <c r="U19" s="4"/>
      <c r="V19" s="4"/>
      <c r="W19" s="4"/>
    </row>
    <row r="20" spans="1:23" ht="14.25" customHeight="1" x14ac:dyDescent="0.25">
      <c r="A20" s="4" t="s">
        <v>9</v>
      </c>
      <c r="F20" s="5">
        <f t="shared" si="0"/>
        <v>0</v>
      </c>
      <c r="G20" s="4"/>
      <c r="H20" s="4"/>
      <c r="I20" s="4"/>
      <c r="J20" s="4"/>
      <c r="S20" s="4"/>
      <c r="T20" s="4"/>
      <c r="U20" s="4"/>
      <c r="V20" s="4"/>
      <c r="W20" s="4"/>
    </row>
    <row r="21" spans="1:23" ht="14.25" customHeight="1" x14ac:dyDescent="0.25">
      <c r="A21" s="4" t="s">
        <v>174</v>
      </c>
      <c r="C21" s="5">
        <v>1508.03</v>
      </c>
      <c r="F21" s="5">
        <f t="shared" si="0"/>
        <v>1508.03</v>
      </c>
      <c r="G21" s="4"/>
      <c r="H21" s="4"/>
      <c r="I21" s="4"/>
      <c r="J21" s="4"/>
      <c r="S21" s="4"/>
      <c r="T21" s="4"/>
      <c r="U21" s="4"/>
      <c r="V21" s="4"/>
      <c r="W21" s="4"/>
    </row>
    <row r="22" spans="1:23" ht="14.25" customHeight="1" x14ac:dyDescent="0.25">
      <c r="A22" s="4" t="s">
        <v>175</v>
      </c>
      <c r="C22" s="5">
        <v>562.92999999999995</v>
      </c>
      <c r="F22" s="5">
        <f t="shared" si="0"/>
        <v>562.92999999999995</v>
      </c>
      <c r="G22" s="4"/>
      <c r="H22" s="4"/>
      <c r="I22" s="4"/>
      <c r="J22" s="4"/>
      <c r="S22" s="4"/>
      <c r="T22" s="4"/>
      <c r="U22" s="4"/>
      <c r="V22" s="4"/>
      <c r="W22" s="4"/>
    </row>
    <row r="24" spans="1:23" ht="30.75" customHeight="1" thickBot="1" x14ac:dyDescent="0.3">
      <c r="A24" s="6" t="s">
        <v>10</v>
      </c>
      <c r="B24" s="15"/>
      <c r="C24" s="19">
        <f>SUM(C11:C23)</f>
        <v>307711.7900000001</v>
      </c>
      <c r="D24" s="19">
        <f>SUM(D11:D23)</f>
        <v>234444.09</v>
      </c>
      <c r="E24" s="19">
        <f>SUM(E11:E23)</f>
        <v>647014.53</v>
      </c>
      <c r="F24" s="19">
        <f>+C24+D24+E24</f>
        <v>1189170.4100000001</v>
      </c>
      <c r="G24" s="4"/>
      <c r="H24" s="4"/>
      <c r="I24" s="4"/>
      <c r="J24" s="4"/>
      <c r="S24" s="4"/>
      <c r="T24" s="4"/>
      <c r="U24" s="4"/>
      <c r="V24" s="4"/>
      <c r="W24" s="4"/>
    </row>
    <row r="25" spans="1:23" ht="13.8" thickTop="1" x14ac:dyDescent="0.25">
      <c r="E25" s="20"/>
      <c r="G25" s="4"/>
      <c r="H25" s="4"/>
      <c r="I25" s="4"/>
      <c r="J25" s="4"/>
      <c r="S25" s="4"/>
      <c r="T25" s="4"/>
      <c r="U25" s="4"/>
      <c r="V25" s="4"/>
      <c r="W25" s="4"/>
    </row>
    <row r="27" spans="1:23" ht="17.399999999999999" x14ac:dyDescent="0.3">
      <c r="A27" s="21" t="s">
        <v>11</v>
      </c>
      <c r="B27" s="22"/>
      <c r="G27" s="4"/>
      <c r="H27" s="4"/>
      <c r="I27" s="4"/>
      <c r="J27" s="4"/>
      <c r="S27" s="4"/>
      <c r="T27" s="4"/>
      <c r="U27" s="4"/>
      <c r="V27" s="4"/>
      <c r="W27" s="4"/>
    </row>
    <row r="28" spans="1:23" ht="15.75" customHeight="1" x14ac:dyDescent="0.25">
      <c r="A28" s="4" t="s">
        <v>176</v>
      </c>
      <c r="F28" s="5">
        <f t="shared" ref="F28:F35" si="1">+C28+D28+E28</f>
        <v>0</v>
      </c>
      <c r="G28" s="4"/>
      <c r="H28" s="4"/>
      <c r="I28" s="4"/>
      <c r="J28" s="4"/>
      <c r="S28" s="4"/>
      <c r="T28" s="4"/>
      <c r="U28" s="4"/>
      <c r="V28" s="4"/>
      <c r="W28" s="4"/>
    </row>
    <row r="29" spans="1:23" ht="15.75" customHeight="1" x14ac:dyDescent="0.25">
      <c r="A29" s="4" t="s">
        <v>177</v>
      </c>
      <c r="F29" s="5">
        <f t="shared" si="1"/>
        <v>0</v>
      </c>
      <c r="S29" s="4"/>
      <c r="T29" s="4"/>
      <c r="U29" s="4"/>
      <c r="V29" s="4"/>
      <c r="W29" s="4"/>
    </row>
    <row r="30" spans="1:23" ht="15.75" customHeight="1" x14ac:dyDescent="0.25">
      <c r="A30" s="4" t="s">
        <v>30</v>
      </c>
      <c r="C30" s="5">
        <v>38371.85</v>
      </c>
      <c r="F30" s="5">
        <f t="shared" si="1"/>
        <v>38371.85</v>
      </c>
      <c r="S30" s="4"/>
      <c r="T30" s="4"/>
      <c r="U30" s="4"/>
      <c r="V30" s="4"/>
      <c r="W30" s="4"/>
    </row>
    <row r="31" spans="1:23" ht="15.75" customHeight="1" x14ac:dyDescent="0.25">
      <c r="A31" s="4" t="s">
        <v>29</v>
      </c>
      <c r="C31" s="5">
        <v>637</v>
      </c>
      <c r="F31" s="5">
        <f t="shared" si="1"/>
        <v>637</v>
      </c>
      <c r="O31" s="6"/>
      <c r="S31" s="4"/>
      <c r="T31" s="4"/>
      <c r="U31" s="4"/>
      <c r="V31" s="4"/>
      <c r="W31" s="4"/>
    </row>
    <row r="32" spans="1:23" ht="15.75" customHeight="1" x14ac:dyDescent="0.25">
      <c r="A32" s="4" t="s">
        <v>178</v>
      </c>
      <c r="F32" s="5">
        <f t="shared" si="1"/>
        <v>0</v>
      </c>
      <c r="S32" s="4"/>
      <c r="T32" s="4"/>
      <c r="U32" s="4"/>
      <c r="V32" s="4"/>
      <c r="W32" s="4"/>
    </row>
    <row r="33" spans="1:23" ht="15.75" customHeight="1" x14ac:dyDescent="0.25">
      <c r="A33" s="4" t="s">
        <v>179</v>
      </c>
      <c r="F33" s="5">
        <f t="shared" si="1"/>
        <v>0</v>
      </c>
      <c r="S33" s="4"/>
      <c r="T33" s="4"/>
      <c r="U33" s="4"/>
      <c r="V33" s="4"/>
      <c r="W33" s="4"/>
    </row>
    <row r="34" spans="1:23" ht="15.75" customHeight="1" x14ac:dyDescent="0.25">
      <c r="A34" s="4" t="s">
        <v>12</v>
      </c>
      <c r="C34" s="5">
        <f>3185.58+759.93</f>
        <v>3945.5099999999998</v>
      </c>
      <c r="F34" s="5">
        <f t="shared" si="1"/>
        <v>3945.5099999999998</v>
      </c>
      <c r="S34" s="4"/>
      <c r="T34" s="4"/>
      <c r="U34" s="4"/>
      <c r="V34" s="4"/>
      <c r="W34" s="4"/>
    </row>
    <row r="35" spans="1:23" ht="15.75" customHeight="1" x14ac:dyDescent="0.25">
      <c r="A35" s="4" t="s">
        <v>13</v>
      </c>
      <c r="C35" s="5">
        <f>191051.95-C34-C31-C30</f>
        <v>148097.59</v>
      </c>
      <c r="F35" s="5">
        <f t="shared" si="1"/>
        <v>148097.59</v>
      </c>
      <c r="J35" s="15"/>
      <c r="S35" s="4"/>
      <c r="T35" s="4"/>
      <c r="U35" s="4"/>
      <c r="V35" s="4"/>
      <c r="W35" s="4"/>
    </row>
    <row r="36" spans="1:23" x14ac:dyDescent="0.25">
      <c r="S36" s="4"/>
      <c r="T36" s="4"/>
      <c r="U36" s="4"/>
      <c r="V36" s="4"/>
      <c r="W36" s="4"/>
    </row>
    <row r="37" spans="1:23" ht="25.5" customHeight="1" thickBot="1" x14ac:dyDescent="0.3">
      <c r="A37" s="6" t="s">
        <v>14</v>
      </c>
      <c r="B37" s="15"/>
      <c r="C37" s="19">
        <f>SUM(C28:C36)</f>
        <v>191051.95</v>
      </c>
      <c r="D37" s="19">
        <f>SUM(D28:D36)</f>
        <v>0</v>
      </c>
      <c r="E37" s="19">
        <f>SUM(E28:E36)</f>
        <v>0</v>
      </c>
      <c r="F37" s="19">
        <f>SUM(F28:F36)</f>
        <v>191051.95</v>
      </c>
      <c r="G37" s="15"/>
      <c r="H37" s="15"/>
      <c r="M37" s="6"/>
      <c r="N37" s="6"/>
      <c r="S37" s="4"/>
      <c r="T37" s="4"/>
      <c r="U37" s="4"/>
      <c r="V37" s="4"/>
      <c r="W37" s="4"/>
    </row>
    <row r="38" spans="1:23" ht="15.6" thickTop="1" x14ac:dyDescent="0.25">
      <c r="I38" s="15"/>
      <c r="Q38" s="6"/>
      <c r="R38" s="6"/>
      <c r="S38" s="4"/>
      <c r="T38" s="4"/>
      <c r="U38" s="4"/>
      <c r="V38" s="4"/>
      <c r="W38" s="4"/>
    </row>
    <row r="39" spans="1:23" ht="17.399999999999999" x14ac:dyDescent="0.3">
      <c r="A39" s="21" t="s">
        <v>15</v>
      </c>
      <c r="B39" s="22"/>
      <c r="P39" s="6"/>
      <c r="S39" s="4"/>
      <c r="T39" s="4"/>
      <c r="U39" s="4"/>
      <c r="V39" s="4"/>
      <c r="W39" s="4"/>
    </row>
    <row r="40" spans="1:23" ht="15" x14ac:dyDescent="0.25">
      <c r="K40" s="6"/>
      <c r="L40" s="6"/>
      <c r="O40" s="6"/>
      <c r="S40" s="4"/>
      <c r="T40" s="4"/>
      <c r="U40" s="4"/>
      <c r="V40" s="4"/>
      <c r="W40" s="4"/>
    </row>
    <row r="41" spans="1:23" x14ac:dyDescent="0.25">
      <c r="A41" s="4" t="s">
        <v>16</v>
      </c>
      <c r="C41" s="5">
        <f>99585.94+180544.7-25658.82-110-69422.61-95824.41</f>
        <v>89114.800000000017</v>
      </c>
      <c r="D41" s="5">
        <f>117171.8+163118.92+14329.21+7526.96-43965.71</f>
        <v>258181.18000000008</v>
      </c>
      <c r="E41" s="5">
        <f>298165.42+224182.28+92107.58+44133.32+13184.64</f>
        <v>671773.23999999987</v>
      </c>
      <c r="F41" s="5">
        <f>+C41+D41+E41</f>
        <v>1019069.22</v>
      </c>
      <c r="S41" s="4"/>
      <c r="T41" s="4"/>
      <c r="U41" s="4"/>
      <c r="V41" s="4"/>
      <c r="W41" s="4"/>
    </row>
    <row r="42" spans="1:23" ht="15" x14ac:dyDescent="0.25">
      <c r="A42" s="4" t="s">
        <v>17</v>
      </c>
      <c r="C42" s="5">
        <f>+[1]Mar17IS!B12</f>
        <v>27545.039999999994</v>
      </c>
      <c r="D42" s="5">
        <f>+[1]Mar17IS!B20</f>
        <v>-23737.089999999997</v>
      </c>
      <c r="E42" s="5">
        <f>+[1]Mar17IS!B28</f>
        <v>-24758.709999999992</v>
      </c>
      <c r="F42" s="5">
        <f>+C42+D42+E42</f>
        <v>-20950.759999999995</v>
      </c>
      <c r="J42" s="15"/>
      <c r="S42" s="4"/>
      <c r="T42" s="4"/>
      <c r="U42" s="4"/>
      <c r="V42" s="4"/>
      <c r="W42" s="4"/>
    </row>
    <row r="43" spans="1:23" x14ac:dyDescent="0.25">
      <c r="S43" s="4"/>
      <c r="T43" s="4"/>
      <c r="U43" s="4"/>
      <c r="V43" s="4"/>
      <c r="W43" s="4"/>
    </row>
    <row r="44" spans="1:23" ht="24.75" customHeight="1" thickBot="1" x14ac:dyDescent="0.3">
      <c r="A44" s="6" t="s">
        <v>18</v>
      </c>
      <c r="B44" s="15"/>
      <c r="C44" s="19">
        <f>SUM(C41:C43)</f>
        <v>116659.84000000001</v>
      </c>
      <c r="D44" s="19">
        <f>SUM(D41:D43)</f>
        <v>234444.09000000008</v>
      </c>
      <c r="E44" s="19">
        <f>SUM(E41:E43)</f>
        <v>647014.52999999991</v>
      </c>
      <c r="F44" s="19">
        <f>+F42+F41</f>
        <v>998118.46</v>
      </c>
      <c r="G44" s="15"/>
      <c r="M44" s="6"/>
      <c r="N44" s="6"/>
      <c r="S44" s="4"/>
      <c r="T44" s="4"/>
      <c r="U44" s="4"/>
      <c r="V44" s="4"/>
      <c r="W44" s="4"/>
    </row>
    <row r="45" spans="1:23" ht="15.6" thickTop="1" x14ac:dyDescent="0.25">
      <c r="H45" s="15"/>
      <c r="Q45" s="6"/>
      <c r="R45" s="6"/>
      <c r="S45" s="4"/>
      <c r="T45" s="4"/>
      <c r="U45" s="4"/>
      <c r="V45" s="4"/>
      <c r="W45" s="4"/>
    </row>
    <row r="46" spans="1:23" ht="15" x14ac:dyDescent="0.25">
      <c r="I46" s="15"/>
      <c r="P46" s="6"/>
      <c r="S46" s="4"/>
      <c r="T46" s="4"/>
      <c r="U46" s="4"/>
      <c r="V46" s="4"/>
      <c r="W46" s="4"/>
    </row>
    <row r="47" spans="1:23" ht="22.5" customHeight="1" thickBot="1" x14ac:dyDescent="0.3">
      <c r="A47" s="6" t="s">
        <v>19</v>
      </c>
      <c r="B47" s="15"/>
      <c r="C47" s="19">
        <f>+C44+C37</f>
        <v>307711.79000000004</v>
      </c>
      <c r="D47" s="19">
        <f>+D44+D37</f>
        <v>234444.09000000008</v>
      </c>
      <c r="E47" s="19">
        <f>+E44+E37</f>
        <v>647014.52999999991</v>
      </c>
      <c r="F47" s="19">
        <f>+F44+F37</f>
        <v>1189170.4099999999</v>
      </c>
      <c r="K47" s="6"/>
      <c r="L47" s="6"/>
      <c r="S47" s="4"/>
      <c r="T47" s="4"/>
      <c r="U47" s="4"/>
      <c r="V47" s="4"/>
      <c r="W47" s="4"/>
    </row>
    <row r="48" spans="1:23" ht="13.8" thickTop="1" x14ac:dyDescent="0.25">
      <c r="S48" s="4"/>
      <c r="T48" s="4"/>
      <c r="U48" s="4"/>
      <c r="V48" s="4"/>
      <c r="W48" s="4"/>
    </row>
    <row r="49" spans="1:23" x14ac:dyDescent="0.25">
      <c r="C49" s="5">
        <f>+C24-C47</f>
        <v>0</v>
      </c>
      <c r="D49" s="5">
        <f>+D24-D47</f>
        <v>0</v>
      </c>
      <c r="E49" s="5">
        <f>+E24-E47</f>
        <v>0</v>
      </c>
      <c r="F49" s="5">
        <f>+F24-F47</f>
        <v>0</v>
      </c>
      <c r="S49" s="4"/>
      <c r="T49" s="4"/>
      <c r="U49" s="4"/>
      <c r="V49" s="4"/>
      <c r="W49" s="4"/>
    </row>
    <row r="50" spans="1:23" ht="13.8" x14ac:dyDescent="0.25">
      <c r="A50" s="23"/>
      <c r="B50" s="24"/>
      <c r="S50" s="4"/>
      <c r="T50" s="4"/>
      <c r="U50" s="4"/>
      <c r="V50" s="4"/>
      <c r="W50" s="4"/>
    </row>
    <row r="51" spans="1:23" ht="13.8" x14ac:dyDescent="0.25">
      <c r="A51" s="23"/>
      <c r="B51" s="24"/>
      <c r="S51" s="4"/>
      <c r="T51" s="4"/>
      <c r="U51" s="4"/>
      <c r="V51" s="4"/>
      <c r="W51" s="4"/>
    </row>
    <row r="52" spans="1:23" x14ac:dyDescent="0.25">
      <c r="A52" s="25"/>
      <c r="B52" s="26"/>
      <c r="S52" s="4"/>
      <c r="T52" s="4"/>
      <c r="U52" s="4"/>
      <c r="V52" s="4"/>
      <c r="W52" s="4"/>
    </row>
    <row r="53" spans="1:23" x14ac:dyDescent="0.25">
      <c r="S53" s="4"/>
      <c r="T53" s="4"/>
      <c r="U53" s="4"/>
      <c r="V53" s="4"/>
      <c r="W53" s="4"/>
    </row>
    <row r="54" spans="1:23" x14ac:dyDescent="0.25">
      <c r="S54" s="4"/>
      <c r="T54" s="4"/>
      <c r="U54" s="4"/>
      <c r="V54" s="4"/>
      <c r="W54" s="4"/>
    </row>
  </sheetData>
  <mergeCells count="7">
    <mergeCell ref="A5:F5"/>
    <mergeCell ref="B6:C7"/>
    <mergeCell ref="F6:F7"/>
    <mergeCell ref="A1:F1"/>
    <mergeCell ref="A2:F2"/>
    <mergeCell ref="A3:F3"/>
    <mergeCell ref="A4:F4"/>
  </mergeCells>
  <phoneticPr fontId="0" type="noConversion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20" zoomScaleNormal="120" workbookViewId="0">
      <selection sqref="A1:G1"/>
    </sheetView>
  </sheetViews>
  <sheetFormatPr defaultColWidth="9.109375" defaultRowHeight="13.2" x14ac:dyDescent="0.25"/>
  <cols>
    <col min="1" max="1" width="39" style="4" customWidth="1"/>
    <col min="2" max="2" width="17" style="5" customWidth="1"/>
    <col min="3" max="3" width="11.88671875" style="5" bestFit="1" customWidth="1"/>
    <col min="4" max="4" width="9.109375" style="5"/>
    <col min="5" max="5" width="9.109375" style="5" customWidth="1"/>
    <col min="6" max="13" width="9.109375" style="5"/>
    <col min="14" max="16384" width="9.109375" style="4"/>
  </cols>
  <sheetData>
    <row r="1" spans="1:13" ht="22.8" x14ac:dyDescent="0.4">
      <c r="A1" s="67" t="s">
        <v>0</v>
      </c>
      <c r="B1" s="68"/>
      <c r="C1" s="68"/>
      <c r="D1" s="68"/>
      <c r="E1" s="68"/>
      <c r="F1" s="68"/>
      <c r="G1" s="68"/>
      <c r="H1" s="4"/>
      <c r="I1" s="4"/>
      <c r="J1" s="4"/>
      <c r="K1" s="4"/>
      <c r="L1" s="4"/>
      <c r="M1" s="4"/>
    </row>
    <row r="2" spans="1:13" ht="15" x14ac:dyDescent="0.25">
      <c r="A2" s="64" t="s">
        <v>1</v>
      </c>
      <c r="B2" s="68"/>
      <c r="C2" s="68"/>
      <c r="D2" s="68"/>
      <c r="E2" s="68"/>
      <c r="F2" s="68"/>
      <c r="G2" s="68"/>
      <c r="H2" s="4"/>
      <c r="I2" s="4"/>
      <c r="J2" s="4"/>
      <c r="K2" s="4"/>
      <c r="L2" s="4"/>
      <c r="M2" s="4"/>
    </row>
    <row r="3" spans="1:13" ht="15" x14ac:dyDescent="0.25">
      <c r="A3" s="64" t="s">
        <v>20</v>
      </c>
      <c r="B3" s="68"/>
      <c r="C3" s="68"/>
      <c r="D3" s="68"/>
      <c r="E3" s="68"/>
      <c r="F3" s="68"/>
      <c r="G3" s="68"/>
      <c r="H3" s="4"/>
      <c r="I3" s="4"/>
      <c r="J3" s="4"/>
      <c r="K3" s="4"/>
      <c r="L3" s="4"/>
      <c r="M3" s="4"/>
    </row>
    <row r="4" spans="1:13" ht="15" x14ac:dyDescent="0.25">
      <c r="A4" s="66" t="str">
        <f>+[1]Mar17BS!A4</f>
        <v>March 2017</v>
      </c>
      <c r="B4" s="68"/>
      <c r="C4" s="68"/>
      <c r="D4" s="68"/>
      <c r="E4" s="68"/>
      <c r="F4" s="68"/>
      <c r="G4" s="68"/>
      <c r="H4" s="4"/>
      <c r="I4" s="4"/>
      <c r="J4" s="4"/>
      <c r="K4" s="4"/>
      <c r="L4" s="4"/>
      <c r="M4" s="4"/>
    </row>
    <row r="5" spans="1:13" x14ac:dyDescent="0.25">
      <c r="A5" s="47"/>
      <c r="B5" s="45"/>
      <c r="C5" s="45"/>
      <c r="D5" s="45"/>
      <c r="E5" s="45"/>
      <c r="F5" s="45"/>
      <c r="G5" s="45"/>
    </row>
    <row r="6" spans="1:13" x14ac:dyDescent="0.25">
      <c r="A6" s="47"/>
      <c r="B6" s="45"/>
      <c r="C6" s="45"/>
      <c r="D6" s="45"/>
      <c r="E6" s="45"/>
      <c r="F6" s="45"/>
      <c r="G6" s="45"/>
    </row>
    <row r="7" spans="1:13" x14ac:dyDescent="0.25">
      <c r="A7" s="47"/>
      <c r="B7" s="45"/>
      <c r="C7" s="45"/>
      <c r="D7" s="45"/>
      <c r="E7" s="45"/>
      <c r="F7" s="45"/>
      <c r="G7" s="45"/>
    </row>
    <row r="8" spans="1:13" ht="15" x14ac:dyDescent="0.25">
      <c r="A8" s="6" t="s">
        <v>28</v>
      </c>
      <c r="D8" s="4"/>
      <c r="E8" s="4"/>
      <c r="F8" s="4"/>
      <c r="G8" s="4"/>
      <c r="H8" s="4"/>
      <c r="I8" s="4"/>
      <c r="J8" s="4"/>
      <c r="K8" s="4"/>
      <c r="L8" s="4"/>
      <c r="M8" s="4"/>
    </row>
    <row r="10" spans="1:13" x14ac:dyDescent="0.25">
      <c r="A10" s="4" t="s">
        <v>21</v>
      </c>
      <c r="B10" s="5">
        <v>146110.78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22</v>
      </c>
      <c r="B11" s="5">
        <v>-118565.74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8" thickBot="1" x14ac:dyDescent="0.3">
      <c r="A12" s="4" t="s">
        <v>23</v>
      </c>
      <c r="B12" s="27">
        <f>+B10+B11</f>
        <v>27545.039999999994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8" thickTop="1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</row>
    <row r="16" spans="1:13" ht="15" x14ac:dyDescent="0.25">
      <c r="A16" s="6" t="s">
        <v>24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8" spans="1:13" x14ac:dyDescent="0.25">
      <c r="A18" s="4" t="s">
        <v>21</v>
      </c>
      <c r="B18" s="5">
        <v>29574.400000000001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 t="s">
        <v>25</v>
      </c>
      <c r="B19" s="5">
        <v>-53311.49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8" thickBot="1" x14ac:dyDescent="0.3">
      <c r="A20" s="28" t="s">
        <v>23</v>
      </c>
      <c r="B20" s="27">
        <f>+B18+B19</f>
        <v>-23737.089999999997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8" thickTop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4" spans="1:13" ht="15" x14ac:dyDescent="0.25">
      <c r="A24" s="6" t="s">
        <v>26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6" spans="1:13" x14ac:dyDescent="0.25">
      <c r="A26" s="4" t="s">
        <v>21</v>
      </c>
      <c r="B26" s="5">
        <v>112386.07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 t="s">
        <v>25</v>
      </c>
      <c r="B27" s="5">
        <v>-137144.78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8" thickBot="1" x14ac:dyDescent="0.3">
      <c r="A28" s="28" t="s">
        <v>23</v>
      </c>
      <c r="B28" s="27">
        <f>+B26+B27</f>
        <v>-24758.709999999992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8" thickTop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1" spans="1:13" ht="15.6" thickBot="1" x14ac:dyDescent="0.3">
      <c r="A31" s="29" t="s">
        <v>27</v>
      </c>
      <c r="B31" s="19">
        <f>+B12+B20+B28</f>
        <v>-20950.759999999995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8" thickTop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="4" customFormat="1" x14ac:dyDescent="0.25"/>
  </sheetData>
  <mergeCells count="4">
    <mergeCell ref="A1:G1"/>
    <mergeCell ref="A2:G2"/>
    <mergeCell ref="A3:G3"/>
    <mergeCell ref="A4:G4"/>
  </mergeCells>
  <phoneticPr fontId="0" type="noConversion"/>
  <pageMargins left="0.24" right="0.23" top="0.17" bottom="1" header="0.17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34.109375" style="48" customWidth="1"/>
    <col min="2" max="2" width="35.109375" style="7" customWidth="1"/>
    <col min="3" max="3" width="15.33203125" style="1" customWidth="1"/>
    <col min="4" max="4" width="15.109375" style="1" customWidth="1"/>
    <col min="5" max="5" width="15.6640625" style="1" customWidth="1"/>
    <col min="6" max="16384" width="9.109375" style="7"/>
  </cols>
  <sheetData>
    <row r="1" spans="1:7" ht="31.2" x14ac:dyDescent="0.6">
      <c r="A1" s="70" t="s">
        <v>0</v>
      </c>
      <c r="B1" s="70"/>
      <c r="C1" s="70"/>
      <c r="D1" s="70"/>
      <c r="E1" s="70"/>
    </row>
    <row r="2" spans="1:7" x14ac:dyDescent="0.25">
      <c r="A2" s="71" t="s">
        <v>1</v>
      </c>
      <c r="B2" s="71"/>
      <c r="C2" s="71"/>
      <c r="D2" s="71"/>
      <c r="E2" s="71"/>
    </row>
    <row r="3" spans="1:7" x14ac:dyDescent="0.25">
      <c r="A3" s="71" t="s">
        <v>35</v>
      </c>
      <c r="B3" s="71"/>
      <c r="C3" s="71"/>
      <c r="D3" s="71"/>
      <c r="E3" s="71"/>
    </row>
    <row r="4" spans="1:7" x14ac:dyDescent="0.25">
      <c r="A4" s="71" t="s">
        <v>36</v>
      </c>
      <c r="B4" s="71"/>
      <c r="C4" s="71"/>
      <c r="D4" s="71"/>
      <c r="E4" s="71"/>
    </row>
    <row r="5" spans="1:7" x14ac:dyDescent="0.25">
      <c r="A5" s="72" t="str">
        <f>+[1]Mar17BS!A4</f>
        <v>March 2017</v>
      </c>
      <c r="B5" s="71"/>
      <c r="C5" s="71"/>
      <c r="D5" s="71"/>
      <c r="E5" s="71"/>
    </row>
    <row r="6" spans="1:7" ht="8.25" customHeight="1" x14ac:dyDescent="0.25"/>
    <row r="7" spans="1:7" s="2" customFormat="1" ht="21" customHeight="1" x14ac:dyDescent="0.25">
      <c r="A7" s="30" t="s">
        <v>37</v>
      </c>
      <c r="B7" s="31" t="s">
        <v>38</v>
      </c>
      <c r="C7" s="44" t="s">
        <v>39</v>
      </c>
      <c r="D7" s="33" t="s">
        <v>40</v>
      </c>
      <c r="E7" s="32" t="s">
        <v>154</v>
      </c>
    </row>
    <row r="8" spans="1:7" ht="6.75" customHeight="1" x14ac:dyDescent="0.25"/>
    <row r="9" spans="1:7" ht="18" customHeight="1" x14ac:dyDescent="0.45">
      <c r="A9" s="34" t="s">
        <v>21</v>
      </c>
    </row>
    <row r="10" spans="1:7" ht="14.4" x14ac:dyDescent="0.3">
      <c r="A10" s="50" t="s">
        <v>41</v>
      </c>
      <c r="B10" s="51" t="s">
        <v>42</v>
      </c>
      <c r="C10" s="52"/>
      <c r="D10" s="52"/>
      <c r="E10" s="52">
        <f>+D10-C10</f>
        <v>0</v>
      </c>
    </row>
    <row r="11" spans="1:7" ht="14.4" x14ac:dyDescent="0.3">
      <c r="A11" s="50" t="s">
        <v>43</v>
      </c>
      <c r="B11" s="51" t="s">
        <v>44</v>
      </c>
      <c r="C11" s="52"/>
      <c r="D11" s="52"/>
      <c r="E11" s="52">
        <f t="shared" ref="E11:E20" si="0">+D11-C11</f>
        <v>0</v>
      </c>
    </row>
    <row r="12" spans="1:7" ht="14.4" x14ac:dyDescent="0.3">
      <c r="A12" s="50" t="s">
        <v>45</v>
      </c>
      <c r="B12" s="51" t="s">
        <v>46</v>
      </c>
      <c r="C12" s="52"/>
      <c r="D12" s="52"/>
      <c r="E12" s="52">
        <f t="shared" si="0"/>
        <v>0</v>
      </c>
    </row>
    <row r="13" spans="1:7" ht="14.4" x14ac:dyDescent="0.3">
      <c r="A13" s="50" t="s">
        <v>47</v>
      </c>
      <c r="B13" s="51" t="s">
        <v>48</v>
      </c>
      <c r="C13" s="52"/>
      <c r="D13" s="52"/>
      <c r="E13" s="52">
        <f t="shared" si="0"/>
        <v>0</v>
      </c>
    </row>
    <row r="14" spans="1:7" ht="14.4" x14ac:dyDescent="0.3">
      <c r="A14" s="50" t="s">
        <v>49</v>
      </c>
      <c r="B14" s="51" t="s">
        <v>50</v>
      </c>
      <c r="C14" s="52">
        <v>2000</v>
      </c>
      <c r="D14" s="52">
        <v>611.78</v>
      </c>
      <c r="E14" s="52">
        <f t="shared" si="0"/>
        <v>-1388.22</v>
      </c>
      <c r="G14" s="49"/>
    </row>
    <row r="15" spans="1:7" ht="14.4" x14ac:dyDescent="0.3">
      <c r="A15" s="50" t="s">
        <v>51</v>
      </c>
      <c r="B15" s="51" t="s">
        <v>52</v>
      </c>
      <c r="C15" s="52"/>
      <c r="D15" s="52">
        <v>-172.6</v>
      </c>
      <c r="E15" s="52">
        <f t="shared" si="0"/>
        <v>-172.6</v>
      </c>
    </row>
    <row r="16" spans="1:7" ht="14.4" x14ac:dyDescent="0.3">
      <c r="A16" s="50" t="s">
        <v>53</v>
      </c>
      <c r="B16" s="51" t="s">
        <v>54</v>
      </c>
      <c r="C16" s="52">
        <v>210000</v>
      </c>
      <c r="D16" s="52">
        <v>139230.51999999999</v>
      </c>
      <c r="E16" s="52">
        <f t="shared" si="0"/>
        <v>-70769.48000000001</v>
      </c>
    </row>
    <row r="17" spans="1:5" ht="14.4" x14ac:dyDescent="0.3">
      <c r="A17" s="50" t="s">
        <v>160</v>
      </c>
      <c r="B17" s="51" t="s">
        <v>161</v>
      </c>
      <c r="C17" s="52"/>
      <c r="D17" s="52">
        <v>39.340000000000003</v>
      </c>
      <c r="E17" s="52">
        <f t="shared" si="0"/>
        <v>39.340000000000003</v>
      </c>
    </row>
    <row r="18" spans="1:5" ht="14.4" x14ac:dyDescent="0.3">
      <c r="A18" s="50" t="s">
        <v>150</v>
      </c>
      <c r="B18" s="51" t="s">
        <v>151</v>
      </c>
      <c r="C18" s="52"/>
      <c r="D18" s="52"/>
      <c r="E18" s="52">
        <f t="shared" si="0"/>
        <v>0</v>
      </c>
    </row>
    <row r="19" spans="1:5" ht="14.4" x14ac:dyDescent="0.3">
      <c r="A19" s="50" t="s">
        <v>55</v>
      </c>
      <c r="B19" s="51" t="s">
        <v>56</v>
      </c>
      <c r="C19" s="52"/>
      <c r="D19" s="52">
        <v>0.11</v>
      </c>
      <c r="E19" s="52">
        <f t="shared" si="0"/>
        <v>0.11</v>
      </c>
    </row>
    <row r="20" spans="1:5" ht="14.4" x14ac:dyDescent="0.3">
      <c r="A20" s="50" t="s">
        <v>168</v>
      </c>
      <c r="B20" s="51" t="s">
        <v>196</v>
      </c>
      <c r="C20" s="52"/>
      <c r="D20" s="52">
        <v>6401.63</v>
      </c>
      <c r="E20" s="52">
        <f t="shared" si="0"/>
        <v>6401.63</v>
      </c>
    </row>
    <row r="21" spans="1:5" ht="14.4" x14ac:dyDescent="0.3">
      <c r="A21" s="50"/>
      <c r="B21" s="51"/>
      <c r="C21" s="52"/>
      <c r="D21" s="52"/>
      <c r="E21" s="52"/>
    </row>
    <row r="22" spans="1:5" ht="9" customHeight="1" x14ac:dyDescent="0.3">
      <c r="A22" s="50"/>
      <c r="B22" s="51"/>
      <c r="C22" s="52"/>
      <c r="D22" s="52"/>
      <c r="E22" s="52"/>
    </row>
    <row r="23" spans="1:5" s="3" customFormat="1" ht="14.4" x14ac:dyDescent="0.3">
      <c r="A23" s="50"/>
      <c r="B23" s="51"/>
      <c r="C23" s="53">
        <f>SUM(C10:C22)</f>
        <v>212000</v>
      </c>
      <c r="D23" s="53">
        <f>SUM(D10:D22)</f>
        <v>146110.77999999997</v>
      </c>
      <c r="E23" s="53">
        <f>SUM(E10:E22)</f>
        <v>-65889.220000000016</v>
      </c>
    </row>
    <row r="24" spans="1:5" ht="17.25" customHeight="1" x14ac:dyDescent="0.45">
      <c r="A24" s="34" t="s">
        <v>57</v>
      </c>
    </row>
    <row r="25" spans="1:5" ht="14.4" x14ac:dyDescent="0.3">
      <c r="A25" s="50" t="s">
        <v>58</v>
      </c>
      <c r="B25" s="51" t="s">
        <v>59</v>
      </c>
      <c r="C25" s="52"/>
      <c r="D25" s="52"/>
      <c r="E25" s="52">
        <f>+C25-D25</f>
        <v>0</v>
      </c>
    </row>
    <row r="26" spans="1:5" ht="14.4" x14ac:dyDescent="0.3">
      <c r="A26" s="50" t="s">
        <v>60</v>
      </c>
      <c r="B26" s="51" t="s">
        <v>61</v>
      </c>
      <c r="C26" s="52"/>
      <c r="D26" s="52"/>
      <c r="E26" s="52">
        <f t="shared" ref="E26:E56" si="1">+C26-D26</f>
        <v>0</v>
      </c>
    </row>
    <row r="27" spans="1:5" ht="14.4" x14ac:dyDescent="0.3">
      <c r="A27" s="50" t="s">
        <v>62</v>
      </c>
      <c r="B27" s="51" t="s">
        <v>63</v>
      </c>
      <c r="C27" s="52">
        <v>30000</v>
      </c>
      <c r="D27" s="52">
        <v>12903.64</v>
      </c>
      <c r="E27" s="52">
        <f t="shared" si="1"/>
        <v>17096.36</v>
      </c>
    </row>
    <row r="28" spans="1:5" ht="14.4" x14ac:dyDescent="0.3">
      <c r="A28" s="50" t="s">
        <v>64</v>
      </c>
      <c r="B28" s="51" t="s">
        <v>65</v>
      </c>
      <c r="C28" s="52">
        <v>10000</v>
      </c>
      <c r="D28" s="52">
        <v>2428.87</v>
      </c>
      <c r="E28" s="52">
        <f t="shared" si="1"/>
        <v>7571.13</v>
      </c>
    </row>
    <row r="29" spans="1:5" ht="14.4" x14ac:dyDescent="0.3">
      <c r="A29" s="50" t="s">
        <v>66</v>
      </c>
      <c r="B29" s="51" t="s">
        <v>67</v>
      </c>
      <c r="C29" s="52">
        <v>25000</v>
      </c>
      <c r="D29" s="52">
        <v>13068.25</v>
      </c>
      <c r="E29" s="52">
        <f t="shared" si="1"/>
        <v>11931.75</v>
      </c>
    </row>
    <row r="30" spans="1:5" ht="14.4" x14ac:dyDescent="0.3">
      <c r="A30" s="50" t="s">
        <v>68</v>
      </c>
      <c r="B30" s="51" t="s">
        <v>69</v>
      </c>
      <c r="C30" s="52"/>
      <c r="D30" s="52"/>
      <c r="E30" s="52">
        <f t="shared" si="1"/>
        <v>0</v>
      </c>
    </row>
    <row r="31" spans="1:5" ht="14.4" x14ac:dyDescent="0.3">
      <c r="A31" s="50" t="s">
        <v>185</v>
      </c>
      <c r="B31" s="51" t="s">
        <v>186</v>
      </c>
      <c r="C31" s="52">
        <v>4000</v>
      </c>
      <c r="D31" s="52">
        <v>8396.7900000000009</v>
      </c>
      <c r="E31" s="52">
        <f t="shared" si="1"/>
        <v>-4396.7900000000009</v>
      </c>
    </row>
    <row r="32" spans="1:5" ht="14.4" x14ac:dyDescent="0.3">
      <c r="A32" s="50" t="s">
        <v>70</v>
      </c>
      <c r="B32" s="51" t="s">
        <v>65</v>
      </c>
      <c r="C32" s="52">
        <v>16000</v>
      </c>
      <c r="D32" s="52">
        <v>7339.21</v>
      </c>
      <c r="E32" s="52">
        <f t="shared" si="1"/>
        <v>8660.7900000000009</v>
      </c>
    </row>
    <row r="33" spans="1:5" ht="14.4" x14ac:dyDescent="0.3">
      <c r="A33" s="50" t="s">
        <v>71</v>
      </c>
      <c r="B33" s="51" t="s">
        <v>72</v>
      </c>
      <c r="C33" s="52">
        <v>30000</v>
      </c>
      <c r="D33" s="52">
        <v>21881</v>
      </c>
      <c r="E33" s="52">
        <f t="shared" si="1"/>
        <v>8119</v>
      </c>
    </row>
    <row r="34" spans="1:5" ht="14.4" x14ac:dyDescent="0.3">
      <c r="A34" s="50" t="s">
        <v>73</v>
      </c>
      <c r="B34" s="51" t="s">
        <v>74</v>
      </c>
      <c r="C34" s="52"/>
      <c r="D34" s="52"/>
      <c r="E34" s="52">
        <f t="shared" si="1"/>
        <v>0</v>
      </c>
    </row>
    <row r="35" spans="1:5" ht="14.4" x14ac:dyDescent="0.3">
      <c r="A35" s="50" t="s">
        <v>152</v>
      </c>
      <c r="B35" s="51" t="s">
        <v>153</v>
      </c>
      <c r="C35" s="52"/>
      <c r="D35" s="52"/>
      <c r="E35" s="52">
        <f t="shared" si="1"/>
        <v>0</v>
      </c>
    </row>
    <row r="36" spans="1:5" ht="14.4" x14ac:dyDescent="0.3">
      <c r="A36" s="50" t="s">
        <v>75</v>
      </c>
      <c r="B36" s="51" t="s">
        <v>76</v>
      </c>
      <c r="C36" s="52">
        <v>25000</v>
      </c>
      <c r="D36" s="52">
        <f>3038.8+1356.64+317.23+5686.5+532.5+99.45+81+443.25+68.15+339.12+22.5</f>
        <v>11985.140000000001</v>
      </c>
      <c r="E36" s="52">
        <f t="shared" si="1"/>
        <v>13014.859999999999</v>
      </c>
    </row>
    <row r="37" spans="1:5" ht="14.4" x14ac:dyDescent="0.3">
      <c r="A37" s="50" t="s">
        <v>77</v>
      </c>
      <c r="B37" s="51" t="s">
        <v>78</v>
      </c>
      <c r="C37" s="52">
        <v>3000</v>
      </c>
      <c r="D37" s="52">
        <v>551.36</v>
      </c>
      <c r="E37" s="52">
        <f t="shared" si="1"/>
        <v>2448.64</v>
      </c>
    </row>
    <row r="38" spans="1:5" ht="14.4" x14ac:dyDescent="0.3">
      <c r="A38" s="50" t="s">
        <v>187</v>
      </c>
      <c r="B38" s="51" t="s">
        <v>188</v>
      </c>
      <c r="C38" s="52">
        <v>3000</v>
      </c>
      <c r="D38" s="52"/>
      <c r="E38" s="52">
        <f t="shared" si="1"/>
        <v>3000</v>
      </c>
    </row>
    <row r="39" spans="1:5" ht="14.4" x14ac:dyDescent="0.3">
      <c r="A39" s="50" t="s">
        <v>79</v>
      </c>
      <c r="B39" s="51" t="s">
        <v>80</v>
      </c>
      <c r="C39" s="52"/>
      <c r="D39" s="52"/>
      <c r="E39" s="52">
        <f t="shared" si="1"/>
        <v>0</v>
      </c>
    </row>
    <row r="40" spans="1:5" ht="14.4" x14ac:dyDescent="0.3">
      <c r="A40" s="50" t="s">
        <v>81</v>
      </c>
      <c r="B40" s="51" t="s">
        <v>82</v>
      </c>
      <c r="C40" s="52">
        <v>5000</v>
      </c>
      <c r="D40" s="52">
        <v>1127.93</v>
      </c>
      <c r="E40" s="52">
        <f t="shared" si="1"/>
        <v>3872.0699999999997</v>
      </c>
    </row>
    <row r="41" spans="1:5" ht="14.4" x14ac:dyDescent="0.3">
      <c r="A41" s="50" t="s">
        <v>83</v>
      </c>
      <c r="B41" s="51" t="s">
        <v>84</v>
      </c>
      <c r="C41" s="52"/>
      <c r="D41" s="52"/>
      <c r="E41" s="52">
        <f t="shared" si="1"/>
        <v>0</v>
      </c>
    </row>
    <row r="42" spans="1:5" ht="14.4" x14ac:dyDescent="0.3">
      <c r="A42" s="50" t="s">
        <v>158</v>
      </c>
      <c r="B42" s="51" t="s">
        <v>159</v>
      </c>
      <c r="C42" s="52"/>
      <c r="D42" s="52">
        <v>110</v>
      </c>
      <c r="E42" s="52">
        <f t="shared" si="1"/>
        <v>-110</v>
      </c>
    </row>
    <row r="43" spans="1:5" ht="14.4" x14ac:dyDescent="0.3">
      <c r="A43" s="50" t="s">
        <v>85</v>
      </c>
      <c r="B43" s="51" t="s">
        <v>86</v>
      </c>
      <c r="C43" s="52"/>
      <c r="D43" s="52">
        <v>75.31</v>
      </c>
      <c r="E43" s="52">
        <f t="shared" si="1"/>
        <v>-75.31</v>
      </c>
    </row>
    <row r="44" spans="1:5" ht="14.4" x14ac:dyDescent="0.3">
      <c r="A44" s="50" t="s">
        <v>87</v>
      </c>
      <c r="B44" s="51" t="s">
        <v>88</v>
      </c>
      <c r="C44" s="52"/>
      <c r="D44" s="52">
        <v>2723.13</v>
      </c>
      <c r="E44" s="52">
        <f t="shared" si="1"/>
        <v>-2723.13</v>
      </c>
    </row>
    <row r="45" spans="1:5" ht="14.4" x14ac:dyDescent="0.3">
      <c r="A45" s="50" t="s">
        <v>89</v>
      </c>
      <c r="B45" s="51" t="s">
        <v>90</v>
      </c>
      <c r="C45" s="52"/>
      <c r="D45" s="52">
        <v>3.26</v>
      </c>
      <c r="E45" s="52">
        <f t="shared" si="1"/>
        <v>-3.26</v>
      </c>
    </row>
    <row r="46" spans="1:5" ht="14.4" x14ac:dyDescent="0.3">
      <c r="A46" s="50" t="s">
        <v>194</v>
      </c>
      <c r="B46" s="51" t="s">
        <v>195</v>
      </c>
      <c r="C46" s="52"/>
      <c r="D46" s="52">
        <v>937.66</v>
      </c>
      <c r="E46" s="52">
        <f t="shared" si="1"/>
        <v>-937.66</v>
      </c>
    </row>
    <row r="47" spans="1:5" ht="14.4" x14ac:dyDescent="0.3">
      <c r="A47" s="50" t="s">
        <v>91</v>
      </c>
      <c r="B47" s="51" t="s">
        <v>92</v>
      </c>
      <c r="C47" s="52"/>
      <c r="D47" s="52"/>
      <c r="E47" s="52">
        <f t="shared" si="1"/>
        <v>0</v>
      </c>
    </row>
    <row r="48" spans="1:5" ht="14.4" x14ac:dyDescent="0.3">
      <c r="A48" s="50" t="s">
        <v>93</v>
      </c>
      <c r="B48" s="51" t="s">
        <v>147</v>
      </c>
      <c r="C48" s="52">
        <v>10000</v>
      </c>
      <c r="D48" s="52">
        <v>2891.07</v>
      </c>
      <c r="E48" s="52">
        <f t="shared" si="1"/>
        <v>7108.93</v>
      </c>
    </row>
    <row r="49" spans="1:5" ht="14.4" x14ac:dyDescent="0.3">
      <c r="A49" s="50" t="s">
        <v>94</v>
      </c>
      <c r="B49" s="51" t="s">
        <v>95</v>
      </c>
      <c r="C49" s="52">
        <v>5000</v>
      </c>
      <c r="D49" s="52"/>
      <c r="E49" s="52">
        <f t="shared" si="1"/>
        <v>5000</v>
      </c>
    </row>
    <row r="50" spans="1:5" ht="14.4" x14ac:dyDescent="0.3">
      <c r="A50" s="50" t="s">
        <v>96</v>
      </c>
      <c r="B50" s="51" t="s">
        <v>97</v>
      </c>
      <c r="C50" s="52"/>
      <c r="D50" s="52"/>
      <c r="E50" s="52">
        <f t="shared" si="1"/>
        <v>0</v>
      </c>
    </row>
    <row r="51" spans="1:5" ht="14.4" x14ac:dyDescent="0.3">
      <c r="A51" s="50" t="s">
        <v>189</v>
      </c>
      <c r="B51" s="51" t="s">
        <v>190</v>
      </c>
      <c r="C51" s="52">
        <v>5000</v>
      </c>
      <c r="D51" s="52">
        <v>163.58000000000001</v>
      </c>
      <c r="E51" s="52">
        <f t="shared" si="1"/>
        <v>4836.42</v>
      </c>
    </row>
    <row r="52" spans="1:5" ht="14.4" x14ac:dyDescent="0.3">
      <c r="A52" s="50" t="s">
        <v>191</v>
      </c>
      <c r="B52" s="51" t="s">
        <v>78</v>
      </c>
      <c r="C52" s="52">
        <v>0</v>
      </c>
      <c r="D52" s="52">
        <v>1133.0899999999999</v>
      </c>
      <c r="E52" s="52">
        <f t="shared" si="1"/>
        <v>-1133.0899999999999</v>
      </c>
    </row>
    <row r="53" spans="1:5" ht="14.4" x14ac:dyDescent="0.3">
      <c r="A53" s="50" t="s">
        <v>98</v>
      </c>
      <c r="B53" s="51" t="s">
        <v>99</v>
      </c>
      <c r="C53" s="52">
        <v>8000</v>
      </c>
      <c r="D53" s="52">
        <v>3466.84</v>
      </c>
      <c r="E53" s="52">
        <f t="shared" si="1"/>
        <v>4533.16</v>
      </c>
    </row>
    <row r="54" spans="1:5" ht="14.4" x14ac:dyDescent="0.3">
      <c r="A54" s="50" t="s">
        <v>100</v>
      </c>
      <c r="B54" s="51" t="s">
        <v>101</v>
      </c>
      <c r="C54" s="52">
        <v>35000</v>
      </c>
      <c r="D54" s="52">
        <v>27379.61</v>
      </c>
      <c r="E54" s="52">
        <f t="shared" si="1"/>
        <v>7620.3899999999994</v>
      </c>
    </row>
    <row r="55" spans="1:5" ht="14.4" x14ac:dyDescent="0.3">
      <c r="A55" s="50" t="s">
        <v>102</v>
      </c>
      <c r="B55" s="51" t="s">
        <v>103</v>
      </c>
      <c r="C55" s="52">
        <v>6000</v>
      </c>
      <c r="D55" s="52"/>
      <c r="E55" s="52">
        <f t="shared" si="1"/>
        <v>6000</v>
      </c>
    </row>
    <row r="56" spans="1:5" ht="14.4" x14ac:dyDescent="0.3">
      <c r="A56" s="50" t="s">
        <v>164</v>
      </c>
      <c r="B56" s="51" t="s">
        <v>165</v>
      </c>
      <c r="C56" s="52"/>
      <c r="D56" s="52"/>
      <c r="E56" s="52">
        <f t="shared" si="1"/>
        <v>0</v>
      </c>
    </row>
    <row r="57" spans="1:5" ht="10.5" customHeight="1" x14ac:dyDescent="0.3">
      <c r="A57" s="50"/>
      <c r="B57" s="51"/>
      <c r="C57" s="52"/>
      <c r="D57" s="52"/>
      <c r="E57" s="52"/>
    </row>
    <row r="58" spans="1:5" x14ac:dyDescent="0.25">
      <c r="C58" s="35">
        <f>SUM(C25:C57)</f>
        <v>220000</v>
      </c>
      <c r="D58" s="35">
        <f>SUM(D25:D56)</f>
        <v>118565.74</v>
      </c>
      <c r="E58" s="35">
        <f>SUM(E25:E56)</f>
        <v>101434.26000000001</v>
      </c>
    </row>
    <row r="59" spans="1:5" ht="16.2" thickBot="1" x14ac:dyDescent="0.35">
      <c r="B59" s="51" t="s">
        <v>104</v>
      </c>
      <c r="C59" s="36">
        <f>+C23-C58</f>
        <v>-8000</v>
      </c>
      <c r="D59" s="37"/>
      <c r="E59" s="38"/>
    </row>
    <row r="60" spans="1:5" ht="16.5" customHeight="1" thickTop="1" thickBot="1" x14ac:dyDescent="0.35">
      <c r="A60" s="69" t="s">
        <v>155</v>
      </c>
      <c r="B60" s="69"/>
      <c r="C60" s="69"/>
      <c r="D60" s="36">
        <f>+D23-D58</f>
        <v>27545.039999999964</v>
      </c>
      <c r="E60" s="39"/>
    </row>
    <row r="61" spans="1:5" ht="13.8" thickTop="1" x14ac:dyDescent="0.25"/>
  </sheetData>
  <mergeCells count="6">
    <mergeCell ref="A60:C60"/>
    <mergeCell ref="A1:E1"/>
    <mergeCell ref="A2:E2"/>
    <mergeCell ref="A3:E3"/>
    <mergeCell ref="A4:E4"/>
    <mergeCell ref="A5:E5"/>
  </mergeCells>
  <pageMargins left="0.24" right="0.24" top="0.17" bottom="0.16" header="0.17" footer="0.1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8.33203125" style="48" bestFit="1" customWidth="1"/>
    <col min="2" max="2" width="31.88671875" style="7" customWidth="1"/>
    <col min="3" max="3" width="14.44140625" style="7" customWidth="1"/>
    <col min="4" max="4" width="11.5546875" style="7" bestFit="1" customWidth="1"/>
    <col min="5" max="5" width="16.33203125" style="7" customWidth="1"/>
    <col min="6" max="6" width="9.44140625" style="7" customWidth="1"/>
    <col min="7" max="16384" width="9.109375" style="7"/>
  </cols>
  <sheetData>
    <row r="1" spans="1:5" ht="23.4" x14ac:dyDescent="0.45">
      <c r="A1" s="74" t="s">
        <v>0</v>
      </c>
      <c r="B1" s="74"/>
      <c r="C1" s="74"/>
      <c r="D1" s="74"/>
      <c r="E1" s="74"/>
    </row>
    <row r="2" spans="1:5" ht="31.2" x14ac:dyDescent="0.6">
      <c r="A2" s="75" t="s">
        <v>1</v>
      </c>
      <c r="B2" s="75"/>
      <c r="C2" s="75"/>
      <c r="D2" s="75"/>
      <c r="E2" s="75"/>
    </row>
    <row r="3" spans="1:5" x14ac:dyDescent="0.25">
      <c r="A3" s="71" t="s">
        <v>105</v>
      </c>
      <c r="B3" s="71"/>
      <c r="C3" s="71"/>
      <c r="D3" s="71"/>
      <c r="E3" s="71"/>
    </row>
    <row r="4" spans="1:5" x14ac:dyDescent="0.25">
      <c r="A4" s="71" t="s">
        <v>36</v>
      </c>
      <c r="B4" s="71"/>
      <c r="C4" s="71"/>
      <c r="D4" s="71"/>
      <c r="E4" s="71"/>
    </row>
    <row r="5" spans="1:5" x14ac:dyDescent="0.25">
      <c r="A5" s="72" t="str">
        <f>+[1]Mar17BS!A4</f>
        <v>March 2017</v>
      </c>
      <c r="B5" s="72"/>
      <c r="C5" s="72"/>
      <c r="D5" s="72"/>
      <c r="E5" s="72"/>
    </row>
    <row r="7" spans="1:5" ht="37.5" customHeight="1" x14ac:dyDescent="0.25">
      <c r="A7" s="30" t="s">
        <v>37</v>
      </c>
      <c r="B7" s="31" t="s">
        <v>38</v>
      </c>
      <c r="C7" s="44" t="s">
        <v>106</v>
      </c>
      <c r="D7" s="33" t="s">
        <v>40</v>
      </c>
      <c r="E7" s="32" t="s">
        <v>154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s="51" customFormat="1" ht="14.4" x14ac:dyDescent="0.3">
      <c r="A10" s="50" t="s">
        <v>107</v>
      </c>
      <c r="B10" s="51" t="s">
        <v>50</v>
      </c>
      <c r="C10" s="52">
        <v>2000</v>
      </c>
      <c r="D10" s="52">
        <v>1269.56</v>
      </c>
      <c r="E10" s="52">
        <f>+D10-C10</f>
        <v>-730.44</v>
      </c>
    </row>
    <row r="11" spans="1:5" s="51" customFormat="1" ht="14.4" x14ac:dyDescent="0.3">
      <c r="A11" s="50" t="s">
        <v>108</v>
      </c>
      <c r="B11" s="51" t="s">
        <v>109</v>
      </c>
      <c r="C11" s="52"/>
      <c r="D11" s="52">
        <v>-337.99</v>
      </c>
      <c r="E11" s="52">
        <f>+D11-C11</f>
        <v>-337.99</v>
      </c>
    </row>
    <row r="12" spans="1:5" s="51" customFormat="1" ht="14.4" x14ac:dyDescent="0.3">
      <c r="A12" s="50" t="s">
        <v>110</v>
      </c>
      <c r="B12" s="51" t="s">
        <v>111</v>
      </c>
      <c r="C12" s="52">
        <v>50000</v>
      </c>
      <c r="D12" s="52">
        <v>28573.360000000001</v>
      </c>
      <c r="E12" s="52">
        <f>+D12-C12</f>
        <v>-21426.639999999999</v>
      </c>
    </row>
    <row r="13" spans="1:5" s="51" customFormat="1" ht="14.4" x14ac:dyDescent="0.3">
      <c r="A13" s="50" t="s">
        <v>162</v>
      </c>
      <c r="B13" s="51" t="s">
        <v>161</v>
      </c>
      <c r="C13" s="52"/>
      <c r="D13" s="52">
        <v>69.47</v>
      </c>
      <c r="E13" s="52">
        <f>+D13-C13</f>
        <v>69.47</v>
      </c>
    </row>
    <row r="14" spans="1:5" s="51" customFormat="1" ht="14.4" x14ac:dyDescent="0.3">
      <c r="A14" s="50" t="s">
        <v>112</v>
      </c>
      <c r="B14" s="51" t="s">
        <v>56</v>
      </c>
      <c r="C14" s="52"/>
      <c r="D14" s="52"/>
      <c r="E14" s="52">
        <f>+D14-C14</f>
        <v>0</v>
      </c>
    </row>
    <row r="15" spans="1:5" x14ac:dyDescent="0.25">
      <c r="D15" s="1"/>
      <c r="E15" s="1"/>
    </row>
    <row r="16" spans="1:5" x14ac:dyDescent="0.25">
      <c r="C16" s="35">
        <f>SUM(C10:C15)</f>
        <v>52000</v>
      </c>
      <c r="D16" s="35">
        <f>SUM(D10:D15)</f>
        <v>29574.400000000001</v>
      </c>
      <c r="E16" s="35">
        <f>SUM(E10:E15)</f>
        <v>-22425.599999999999</v>
      </c>
    </row>
    <row r="17" spans="1:5" ht="23.4" x14ac:dyDescent="0.45">
      <c r="A17" s="34" t="s">
        <v>57</v>
      </c>
    </row>
    <row r="18" spans="1:5" ht="15" customHeight="1" x14ac:dyDescent="0.3">
      <c r="A18" s="50" t="s">
        <v>180</v>
      </c>
      <c r="B18" s="7" t="s">
        <v>146</v>
      </c>
      <c r="C18" s="52">
        <v>60000</v>
      </c>
      <c r="D18" s="1">
        <v>21125</v>
      </c>
      <c r="E18" s="52">
        <f>+C18-D18</f>
        <v>38875</v>
      </c>
    </row>
    <row r="19" spans="1:5" ht="15" customHeight="1" x14ac:dyDescent="0.3">
      <c r="A19" s="50" t="s">
        <v>181</v>
      </c>
      <c r="B19" s="7" t="s">
        <v>182</v>
      </c>
      <c r="C19" s="52"/>
      <c r="D19" s="1">
        <v>327.69</v>
      </c>
      <c r="E19" s="52">
        <f>+C19-D19</f>
        <v>-327.69</v>
      </c>
    </row>
    <row r="20" spans="1:5" ht="14.4" x14ac:dyDescent="0.3">
      <c r="A20" s="50" t="s">
        <v>113</v>
      </c>
      <c r="B20" s="51" t="s">
        <v>78</v>
      </c>
      <c r="C20" s="52"/>
      <c r="D20" s="52"/>
      <c r="E20" s="52">
        <f>+C20-D20</f>
        <v>0</v>
      </c>
    </row>
    <row r="21" spans="1:5" ht="14.4" x14ac:dyDescent="0.3">
      <c r="A21" s="50" t="s">
        <v>114</v>
      </c>
      <c r="B21" s="51" t="s">
        <v>80</v>
      </c>
      <c r="C21" s="52"/>
      <c r="D21" s="52">
        <v>225.11</v>
      </c>
      <c r="E21" s="52">
        <f t="shared" ref="E21:E29" si="0">+C21-D21</f>
        <v>-225.11</v>
      </c>
    </row>
    <row r="22" spans="1:5" ht="14.4" x14ac:dyDescent="0.3">
      <c r="A22" s="50" t="s">
        <v>115</v>
      </c>
      <c r="B22" s="51" t="s">
        <v>116</v>
      </c>
      <c r="C22" s="52">
        <v>2000</v>
      </c>
      <c r="D22" s="52"/>
      <c r="E22" s="52">
        <f t="shared" si="0"/>
        <v>2000</v>
      </c>
    </row>
    <row r="23" spans="1:5" ht="14.4" x14ac:dyDescent="0.3">
      <c r="A23" s="50" t="s">
        <v>117</v>
      </c>
      <c r="B23" s="51" t="s">
        <v>118</v>
      </c>
      <c r="C23" s="52"/>
      <c r="D23" s="52"/>
      <c r="E23" s="52">
        <f t="shared" si="0"/>
        <v>0</v>
      </c>
    </row>
    <row r="24" spans="1:5" ht="14.4" x14ac:dyDescent="0.3">
      <c r="A24" s="50" t="s">
        <v>119</v>
      </c>
      <c r="B24" s="51" t="s">
        <v>86</v>
      </c>
      <c r="C24" s="52"/>
      <c r="D24" s="52">
        <v>149.54</v>
      </c>
      <c r="E24" s="52">
        <f t="shared" si="0"/>
        <v>-149.54</v>
      </c>
    </row>
    <row r="25" spans="1:5" ht="14.4" x14ac:dyDescent="0.3">
      <c r="A25" s="50" t="s">
        <v>120</v>
      </c>
      <c r="B25" s="51" t="s">
        <v>121</v>
      </c>
      <c r="C25" s="52">
        <v>40000</v>
      </c>
      <c r="D25" s="52">
        <v>25115.18</v>
      </c>
      <c r="E25" s="52">
        <f t="shared" si="0"/>
        <v>14884.82</v>
      </c>
    </row>
    <row r="26" spans="1:5" ht="14.4" x14ac:dyDescent="0.3">
      <c r="A26" s="50" t="s">
        <v>122</v>
      </c>
      <c r="B26" s="51" t="s">
        <v>123</v>
      </c>
      <c r="C26" s="52"/>
      <c r="D26" s="52">
        <v>3048.31</v>
      </c>
      <c r="E26" s="52">
        <f t="shared" si="0"/>
        <v>-3048.31</v>
      </c>
    </row>
    <row r="27" spans="1:5" ht="14.4" x14ac:dyDescent="0.3">
      <c r="A27" s="50" t="s">
        <v>124</v>
      </c>
      <c r="B27" s="51" t="s">
        <v>125</v>
      </c>
      <c r="C27" s="52"/>
      <c r="D27" s="52">
        <v>3320.66</v>
      </c>
      <c r="E27" s="52">
        <f t="shared" si="0"/>
        <v>-3320.66</v>
      </c>
    </row>
    <row r="28" spans="1:5" ht="14.4" x14ac:dyDescent="0.3">
      <c r="A28" s="50" t="s">
        <v>183</v>
      </c>
      <c r="B28" s="51" t="s">
        <v>184</v>
      </c>
      <c r="C28" s="52">
        <v>10000</v>
      </c>
      <c r="D28" s="52"/>
      <c r="E28" s="52">
        <f t="shared" si="0"/>
        <v>10000</v>
      </c>
    </row>
    <row r="29" spans="1:5" ht="14.4" x14ac:dyDescent="0.3">
      <c r="A29" s="50" t="s">
        <v>126</v>
      </c>
      <c r="B29" s="51" t="s">
        <v>156</v>
      </c>
      <c r="C29" s="52"/>
      <c r="D29" s="52"/>
      <c r="E29" s="52">
        <f t="shared" si="0"/>
        <v>0</v>
      </c>
    </row>
    <row r="31" spans="1:5" x14ac:dyDescent="0.25">
      <c r="C31" s="35">
        <f>SUM(C18:C30)</f>
        <v>112000</v>
      </c>
      <c r="D31" s="35">
        <f>SUM(D18:D30)</f>
        <v>53311.490000000005</v>
      </c>
      <c r="E31" s="35">
        <f>SUM(E18:E30)</f>
        <v>58688.509999999995</v>
      </c>
    </row>
    <row r="32" spans="1:5" ht="16.2" thickBot="1" x14ac:dyDescent="0.35">
      <c r="B32" s="51" t="s">
        <v>104</v>
      </c>
      <c r="C32" s="36">
        <f>+C16-C31</f>
        <v>-60000</v>
      </c>
      <c r="E32" s="38"/>
    </row>
    <row r="33" spans="1:5" ht="14.4" thickTop="1" thickBot="1" x14ac:dyDescent="0.3">
      <c r="A33" s="73" t="s">
        <v>157</v>
      </c>
      <c r="B33" s="73"/>
      <c r="C33" s="73"/>
      <c r="D33" s="40">
        <f>+D16-D31</f>
        <v>-23737.090000000004</v>
      </c>
      <c r="E33" s="39"/>
    </row>
    <row r="34" spans="1:5" ht="13.8" thickTop="1" x14ac:dyDescent="0.25"/>
    <row r="35" spans="1:5" x14ac:dyDescent="0.25">
      <c r="D35" s="1"/>
    </row>
  </sheetData>
  <mergeCells count="6">
    <mergeCell ref="A33:C33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9" style="48" bestFit="1" customWidth="1"/>
    <col min="2" max="2" width="30.109375" style="7" customWidth="1"/>
    <col min="3" max="3" width="13.5546875" style="7" customWidth="1"/>
    <col min="4" max="4" width="14" style="7" customWidth="1"/>
    <col min="5" max="5" width="15.109375" style="7" customWidth="1"/>
    <col min="6" max="16384" width="9.109375" style="7"/>
  </cols>
  <sheetData>
    <row r="1" spans="1:5" ht="31.2" x14ac:dyDescent="0.6">
      <c r="A1" s="70" t="s">
        <v>0</v>
      </c>
      <c r="B1" s="70"/>
      <c r="C1" s="70"/>
      <c r="D1" s="70"/>
      <c r="E1" s="70"/>
    </row>
    <row r="2" spans="1:5" x14ac:dyDescent="0.25">
      <c r="A2" s="71" t="s">
        <v>1</v>
      </c>
      <c r="B2" s="71"/>
      <c r="C2" s="71"/>
      <c r="D2" s="71"/>
      <c r="E2" s="71"/>
    </row>
    <row r="3" spans="1:5" x14ac:dyDescent="0.25">
      <c r="A3" s="71" t="s">
        <v>127</v>
      </c>
      <c r="B3" s="71"/>
      <c r="C3" s="71"/>
      <c r="D3" s="71"/>
      <c r="E3" s="71"/>
    </row>
    <row r="4" spans="1:5" x14ac:dyDescent="0.25">
      <c r="A4" s="71" t="s">
        <v>36</v>
      </c>
      <c r="B4" s="71"/>
      <c r="C4" s="71"/>
      <c r="D4" s="71"/>
      <c r="E4" s="71"/>
    </row>
    <row r="5" spans="1:5" x14ac:dyDescent="0.25">
      <c r="A5" s="72" t="str">
        <f>+[1]Mar17BS!A4</f>
        <v>March 2017</v>
      </c>
      <c r="B5" s="72"/>
      <c r="C5" s="72"/>
      <c r="D5" s="72"/>
      <c r="E5" s="72"/>
    </row>
    <row r="6" spans="1:5" x14ac:dyDescent="0.25">
      <c r="A6" s="41"/>
      <c r="B6" s="48"/>
      <c r="D6" s="48"/>
      <c r="E6" s="48"/>
    </row>
    <row r="7" spans="1:5" s="3" customFormat="1" ht="36" customHeight="1" x14ac:dyDescent="0.25">
      <c r="A7" s="30" t="s">
        <v>37</v>
      </c>
      <c r="B7" s="31" t="s">
        <v>38</v>
      </c>
      <c r="C7" s="44" t="s">
        <v>106</v>
      </c>
      <c r="D7" s="33" t="s">
        <v>40</v>
      </c>
      <c r="E7" s="32" t="s">
        <v>154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ht="15" customHeight="1" x14ac:dyDescent="0.3">
      <c r="A10" s="50" t="s">
        <v>169</v>
      </c>
      <c r="B10" s="7" t="s">
        <v>170</v>
      </c>
      <c r="D10" s="1"/>
      <c r="E10" s="52">
        <f t="shared" ref="E10:E16" si="0">+D10-C10</f>
        <v>0</v>
      </c>
    </row>
    <row r="11" spans="1:5" ht="14.4" x14ac:dyDescent="0.3">
      <c r="A11" s="50" t="s">
        <v>128</v>
      </c>
      <c r="B11" s="51" t="s">
        <v>50</v>
      </c>
      <c r="C11" s="1">
        <v>4500</v>
      </c>
      <c r="D11" s="52">
        <v>3447.46</v>
      </c>
      <c r="E11" s="52">
        <f t="shared" si="0"/>
        <v>-1052.54</v>
      </c>
    </row>
    <row r="12" spans="1:5" ht="14.4" x14ac:dyDescent="0.3">
      <c r="A12" s="50" t="s">
        <v>129</v>
      </c>
      <c r="B12" s="51" t="s">
        <v>109</v>
      </c>
      <c r="C12" s="1"/>
      <c r="D12" s="52">
        <v>-959.54</v>
      </c>
      <c r="E12" s="52">
        <f t="shared" si="0"/>
        <v>-959.54</v>
      </c>
    </row>
    <row r="13" spans="1:5" ht="14.4" x14ac:dyDescent="0.3">
      <c r="A13" s="50" t="s">
        <v>130</v>
      </c>
      <c r="B13" s="51" t="s">
        <v>131</v>
      </c>
      <c r="C13" s="1">
        <v>150000</v>
      </c>
      <c r="D13" s="52">
        <v>109698.13</v>
      </c>
      <c r="E13" s="52">
        <f t="shared" si="0"/>
        <v>-40301.869999999995</v>
      </c>
    </row>
    <row r="14" spans="1:5" ht="14.4" x14ac:dyDescent="0.3">
      <c r="A14" s="50" t="s">
        <v>163</v>
      </c>
      <c r="B14" s="51" t="s">
        <v>161</v>
      </c>
      <c r="C14" s="1"/>
      <c r="D14" s="52">
        <v>200.02</v>
      </c>
      <c r="E14" s="52">
        <f t="shared" si="0"/>
        <v>200.02</v>
      </c>
    </row>
    <row r="15" spans="1:5" ht="14.4" x14ac:dyDescent="0.3">
      <c r="A15" s="50" t="s">
        <v>132</v>
      </c>
      <c r="B15" s="51" t="s">
        <v>133</v>
      </c>
      <c r="C15" s="1"/>
      <c r="D15" s="52"/>
      <c r="E15" s="52">
        <f t="shared" si="0"/>
        <v>0</v>
      </c>
    </row>
    <row r="16" spans="1:5" ht="14.4" x14ac:dyDescent="0.3">
      <c r="A16" s="50" t="s">
        <v>169</v>
      </c>
      <c r="B16" s="51" t="s">
        <v>170</v>
      </c>
      <c r="C16" s="1"/>
      <c r="D16" s="52"/>
      <c r="E16" s="52">
        <f t="shared" si="0"/>
        <v>0</v>
      </c>
    </row>
    <row r="17" spans="1:5" x14ac:dyDescent="0.25">
      <c r="D17" s="1"/>
      <c r="E17" s="1"/>
    </row>
    <row r="18" spans="1:5" ht="15" customHeight="1" x14ac:dyDescent="0.25">
      <c r="C18" s="35">
        <f>SUM(C10:C17)</f>
        <v>154500</v>
      </c>
      <c r="D18" s="35">
        <f>SUM(D10:D17)</f>
        <v>112386.07</v>
      </c>
      <c r="E18" s="35">
        <f>SUM(E10:E17)</f>
        <v>-42113.93</v>
      </c>
    </row>
    <row r="19" spans="1:5" ht="15" customHeight="1" x14ac:dyDescent="0.45">
      <c r="A19" s="34" t="s">
        <v>57</v>
      </c>
    </row>
    <row r="20" spans="1:5" ht="14.4" x14ac:dyDescent="0.3">
      <c r="A20" s="50" t="s">
        <v>134</v>
      </c>
      <c r="B20" s="51" t="s">
        <v>72</v>
      </c>
      <c r="C20" s="1">
        <v>89000</v>
      </c>
      <c r="D20" s="52">
        <v>65160.5</v>
      </c>
      <c r="E20" s="52">
        <f>+C20-D20</f>
        <v>23839.5</v>
      </c>
    </row>
    <row r="21" spans="1:5" ht="14.4" x14ac:dyDescent="0.3">
      <c r="A21" s="50" t="s">
        <v>135</v>
      </c>
      <c r="B21" s="51" t="s">
        <v>136</v>
      </c>
      <c r="C21" s="1"/>
      <c r="D21" s="52"/>
      <c r="E21" s="52">
        <f t="shared" ref="E21:E32" si="1">+C21-D21</f>
        <v>0</v>
      </c>
    </row>
    <row r="22" spans="1:5" ht="14.4" x14ac:dyDescent="0.3">
      <c r="A22" s="50" t="s">
        <v>145</v>
      </c>
      <c r="B22" s="51" t="s">
        <v>146</v>
      </c>
      <c r="C22" s="1"/>
      <c r="D22" s="52"/>
      <c r="E22" s="52">
        <f t="shared" si="1"/>
        <v>0</v>
      </c>
    </row>
    <row r="23" spans="1:5" ht="14.4" x14ac:dyDescent="0.3">
      <c r="A23" s="50" t="s">
        <v>166</v>
      </c>
      <c r="B23" s="51" t="s">
        <v>167</v>
      </c>
      <c r="C23" s="1"/>
      <c r="D23" s="52"/>
      <c r="E23" s="52">
        <f t="shared" si="1"/>
        <v>0</v>
      </c>
    </row>
    <row r="24" spans="1:5" ht="14.4" x14ac:dyDescent="0.3">
      <c r="A24" s="50" t="s">
        <v>137</v>
      </c>
      <c r="B24" s="51" t="s">
        <v>76</v>
      </c>
      <c r="C24" s="1">
        <v>55000</v>
      </c>
      <c r="D24" s="52">
        <f>137144.78-91739.14</f>
        <v>45405.64</v>
      </c>
      <c r="E24" s="52">
        <f t="shared" si="1"/>
        <v>9594.36</v>
      </c>
    </row>
    <row r="25" spans="1:5" ht="14.4" x14ac:dyDescent="0.3">
      <c r="A25" s="50" t="s">
        <v>197</v>
      </c>
      <c r="B25" s="51" t="s">
        <v>198</v>
      </c>
      <c r="C25" s="1"/>
      <c r="D25" s="52">
        <v>188.96</v>
      </c>
      <c r="E25" s="52">
        <f t="shared" si="1"/>
        <v>-188.96</v>
      </c>
    </row>
    <row r="26" spans="1:5" ht="14.4" x14ac:dyDescent="0.3">
      <c r="A26" s="50" t="s">
        <v>192</v>
      </c>
      <c r="B26" s="51" t="s">
        <v>193</v>
      </c>
      <c r="C26" s="1"/>
      <c r="D26" s="52">
        <v>13.36</v>
      </c>
      <c r="E26" s="52">
        <f t="shared" si="1"/>
        <v>-13.36</v>
      </c>
    </row>
    <row r="27" spans="1:5" ht="14.4" x14ac:dyDescent="0.3">
      <c r="A27" s="50" t="s">
        <v>148</v>
      </c>
      <c r="B27" s="51" t="s">
        <v>149</v>
      </c>
      <c r="C27" s="1"/>
      <c r="D27" s="52"/>
      <c r="E27" s="52">
        <f t="shared" si="1"/>
        <v>0</v>
      </c>
    </row>
    <row r="28" spans="1:5" ht="14.4" x14ac:dyDescent="0.3">
      <c r="A28" s="50" t="s">
        <v>138</v>
      </c>
      <c r="B28" s="51" t="s">
        <v>86</v>
      </c>
      <c r="C28" s="1"/>
      <c r="D28" s="52">
        <v>422.03</v>
      </c>
      <c r="E28" s="52">
        <f t="shared" si="1"/>
        <v>-422.03</v>
      </c>
    </row>
    <row r="29" spans="1:5" ht="14.4" x14ac:dyDescent="0.3">
      <c r="A29" s="50" t="s">
        <v>139</v>
      </c>
      <c r="B29" s="51" t="s">
        <v>140</v>
      </c>
      <c r="C29" s="1"/>
      <c r="D29" s="52"/>
      <c r="E29" s="52">
        <f t="shared" si="1"/>
        <v>0</v>
      </c>
    </row>
    <row r="30" spans="1:5" ht="14.4" x14ac:dyDescent="0.3">
      <c r="A30" s="50" t="s">
        <v>141</v>
      </c>
      <c r="B30" s="51" t="s">
        <v>88</v>
      </c>
      <c r="C30" s="1"/>
      <c r="D30" s="52"/>
      <c r="E30" s="52">
        <f t="shared" si="1"/>
        <v>0</v>
      </c>
    </row>
    <row r="31" spans="1:5" ht="14.4" x14ac:dyDescent="0.3">
      <c r="A31" s="50" t="s">
        <v>142</v>
      </c>
      <c r="B31" s="51" t="s">
        <v>143</v>
      </c>
      <c r="C31" s="1">
        <v>38000</v>
      </c>
      <c r="D31" s="52">
        <v>16310.3</v>
      </c>
      <c r="E31" s="52">
        <f t="shared" si="1"/>
        <v>21689.7</v>
      </c>
    </row>
    <row r="32" spans="1:5" ht="14.4" x14ac:dyDescent="0.3">
      <c r="A32" s="50" t="s">
        <v>144</v>
      </c>
      <c r="B32" s="51" t="s">
        <v>103</v>
      </c>
      <c r="C32" s="1">
        <v>20000</v>
      </c>
      <c r="D32" s="52">
        <v>9643.99</v>
      </c>
      <c r="E32" s="52">
        <f t="shared" si="1"/>
        <v>10356.01</v>
      </c>
    </row>
    <row r="34" spans="1:5" x14ac:dyDescent="0.25">
      <c r="C34" s="35">
        <f>SUM(C20:C33)</f>
        <v>202000</v>
      </c>
      <c r="D34" s="35">
        <f>SUM(D20:D33)</f>
        <v>137144.78</v>
      </c>
      <c r="E34" s="35">
        <f>SUM(E20:E33)</f>
        <v>64855.220000000008</v>
      </c>
    </row>
    <row r="35" spans="1:5" ht="16.2" thickBot="1" x14ac:dyDescent="0.35">
      <c r="B35" s="51" t="s">
        <v>104</v>
      </c>
      <c r="C35" s="36">
        <f>+C18-C34</f>
        <v>-47500</v>
      </c>
      <c r="E35" s="38"/>
    </row>
    <row r="36" spans="1:5" ht="14.4" thickTop="1" thickBot="1" x14ac:dyDescent="0.3">
      <c r="A36" s="73" t="s">
        <v>157</v>
      </c>
      <c r="B36" s="73"/>
      <c r="C36" s="73"/>
      <c r="D36" s="40">
        <f>+D18-D34</f>
        <v>-24758.709999999992</v>
      </c>
      <c r="E36" s="39"/>
    </row>
    <row r="37" spans="1:5" ht="13.8" thickTop="1" x14ac:dyDescent="0.25">
      <c r="A37" s="7"/>
      <c r="D37" s="1"/>
    </row>
  </sheetData>
  <mergeCells count="6">
    <mergeCell ref="A36:C36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Balance Sheet</vt:lpstr>
      <vt:lpstr>Income Statement</vt:lpstr>
      <vt:lpstr>Budget Vs Actual-Fund 71</vt:lpstr>
      <vt:lpstr>Budget Vs Actual-Fund 72</vt:lpstr>
      <vt:lpstr>Budget Vs Actual-Fund 73</vt:lpstr>
      <vt:lpstr>'Balance Sheet'!Print_Area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khanachamakig</dc:creator>
  <cp:lastModifiedBy>Kathryn Villafana</cp:lastModifiedBy>
  <cp:lastPrinted>2016-05-04T14:41:17Z</cp:lastPrinted>
  <dcterms:created xsi:type="dcterms:W3CDTF">2006-09-08T23:24:39Z</dcterms:created>
  <dcterms:modified xsi:type="dcterms:W3CDTF">2017-05-17T18:13:51Z</dcterms:modified>
</cp:coreProperties>
</file>